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9440" windowHeight="11160" tabRatio="838" firstSheet="1" activeTab="2"/>
  </bookViews>
  <sheets>
    <sheet name="Plan3" sheetId="3" state="hidden" r:id="rId1"/>
    <sheet name="Apresentação" sheetId="41" r:id="rId2"/>
    <sheet name="Parâmetros" sheetId="44" r:id="rId3"/>
    <sheet name="BasePop." sheetId="40" r:id="rId4"/>
    <sheet name="APS - Hiper" sheetId="45" r:id="rId5"/>
    <sheet name="AAE Hiper - Progr." sheetId="36" r:id="rId6"/>
    <sheet name="CA mama e colo" sheetId="35" state="hidden" r:id="rId7"/>
    <sheet name="Planilha2" sheetId="43" state="hidden" r:id="rId8"/>
    <sheet name="Planilha1" sheetId="39" state="hidden" r:id="rId9"/>
    <sheet name="Custo HAS" sheetId="31" state="hidden" r:id="rId10"/>
    <sheet name="DIA" sheetId="18" state="hidden" r:id="rId11"/>
    <sheet name="HIPER" sheetId="17" state="hidden" r:id="rId12"/>
    <sheet name="População residente" sheetId="19" state="hidden" r:id="rId13"/>
    <sheet name="Nascidos vivos 2015" sheetId="20" state="hidden" r:id="rId14"/>
    <sheet name="Crianças 0 a 2 anos" sheetId="21" state="hidden" r:id="rId15"/>
    <sheet name="Mulheres faixa etária 1" sheetId="22" state="hidden" r:id="rId16"/>
    <sheet name="Mulheres faixa etária 2" sheetId="23" state="hidden" r:id="rId17"/>
    <sheet name="CAP INST PRESTADOR" sheetId="24" state="hidden" r:id="rId18"/>
    <sheet name="Atendimento município" sheetId="30" state="hidden" r:id="rId19"/>
    <sheet name="RH UCN" sheetId="33" state="hidden" r:id="rId20"/>
    <sheet name="PLANO DE AÇÃO ASSIST E FINAN" sheetId="34" state="hidden" r:id="rId21"/>
    <sheet name="APS - DM" sheetId="48" r:id="rId22"/>
    <sheet name="AAE DM - programação" sheetId="47" r:id="rId23"/>
  </sheets>
  <definedNames>
    <definedName name="_xlnm.Print_Area" localSheetId="20">'PLANO DE AÇÃO ASSIST E FINAN'!$A$1:$M$46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6" i="47" l="1"/>
  <c r="B17" i="47"/>
  <c r="B18" i="47"/>
  <c r="B19" i="47"/>
  <c r="B20" i="47"/>
  <c r="B21" i="47"/>
  <c r="B22" i="47"/>
  <c r="B23" i="47"/>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B53" i="47"/>
  <c r="B54" i="47"/>
  <c r="B55" i="47"/>
  <c r="B56" i="47"/>
  <c r="B57" i="47"/>
  <c r="B58" i="47"/>
  <c r="B59" i="47"/>
  <c r="B60" i="47"/>
  <c r="B61" i="47"/>
  <c r="B62" i="47"/>
  <c r="B63" i="47"/>
  <c r="B64" i="47"/>
  <c r="A15" i="48"/>
  <c r="A16" i="48"/>
  <c r="A17" i="48"/>
  <c r="A18" i="48"/>
  <c r="A19" i="48"/>
  <c r="A20" i="48"/>
  <c r="A21" i="48"/>
  <c r="A22" i="48"/>
  <c r="A23" i="48"/>
  <c r="A24" i="48"/>
  <c r="A25" i="48"/>
  <c r="A26" i="48"/>
  <c r="A27" i="48"/>
  <c r="A28" i="48"/>
  <c r="A29" i="48"/>
  <c r="A30" i="48"/>
  <c r="A31" i="48"/>
  <c r="A32" i="48"/>
  <c r="A33" i="48"/>
  <c r="A34" i="48"/>
  <c r="A35" i="48"/>
  <c r="A36" i="48"/>
  <c r="A37" i="48"/>
  <c r="A38" i="48"/>
  <c r="A39" i="48"/>
  <c r="A40" i="48"/>
  <c r="A41" i="48"/>
  <c r="A42" i="48"/>
  <c r="A43" i="48"/>
  <c r="A44" i="48"/>
  <c r="A45" i="48"/>
  <c r="A46" i="48"/>
  <c r="A47" i="48"/>
  <c r="A48" i="48"/>
  <c r="A49" i="48"/>
  <c r="A50" i="48"/>
  <c r="A51" i="48"/>
  <c r="A52" i="48"/>
  <c r="A53" i="48"/>
  <c r="A54" i="48"/>
  <c r="A55" i="48"/>
  <c r="A56" i="48"/>
  <c r="A57" i="48"/>
  <c r="A58" i="48"/>
  <c r="A59" i="48"/>
  <c r="A60" i="48"/>
  <c r="A61" i="48"/>
  <c r="A62" i="48"/>
  <c r="A63" i="48"/>
  <c r="A14" i="48"/>
  <c r="A15" i="45"/>
  <c r="A16" i="45"/>
  <c r="A17" i="45"/>
  <c r="A18" i="45"/>
  <c r="A19" i="45"/>
  <c r="A20" i="45"/>
  <c r="A21" i="45"/>
  <c r="A22" i="45"/>
  <c r="A23" i="45"/>
  <c r="A24" i="45"/>
  <c r="A25" i="45"/>
  <c r="A26" i="45"/>
  <c r="A27" i="45"/>
  <c r="A28" i="45"/>
  <c r="A29" i="45"/>
  <c r="A30" i="45"/>
  <c r="A31" i="45"/>
  <c r="A32" i="45"/>
  <c r="A33" i="45"/>
  <c r="A34" i="45"/>
  <c r="A35" i="45"/>
  <c r="A36" i="45"/>
  <c r="A37" i="45"/>
  <c r="A38" i="45"/>
  <c r="A39" i="45"/>
  <c r="A40" i="45"/>
  <c r="A41" i="45"/>
  <c r="A42" i="45"/>
  <c r="A43" i="45"/>
  <c r="A44" i="45"/>
  <c r="A45" i="45"/>
  <c r="A46" i="45"/>
  <c r="A47" i="45"/>
  <c r="A48" i="45"/>
  <c r="A49" i="45"/>
  <c r="A50" i="45"/>
  <c r="A51" i="45"/>
  <c r="A52" i="45"/>
  <c r="A53" i="45"/>
  <c r="A54" i="45"/>
  <c r="A55" i="45"/>
  <c r="A56" i="45"/>
  <c r="A57" i="45"/>
  <c r="A58" i="45"/>
  <c r="A59" i="45"/>
  <c r="A60" i="45"/>
  <c r="A61" i="45"/>
  <c r="A62" i="45"/>
  <c r="A63" i="45"/>
  <c r="A14" i="45"/>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16" i="36"/>
  <c r="B17" i="36"/>
  <c r="B15" i="36"/>
  <c r="BB10" i="48" l="1"/>
  <c r="BC10" i="48"/>
  <c r="BA10" i="48"/>
  <c r="AY10" i="48"/>
  <c r="AZ10" i="48"/>
  <c r="AX10" i="48"/>
  <c r="AV10" i="48"/>
  <c r="AW10" i="48"/>
  <c r="AU10" i="48"/>
  <c r="AT10" i="48"/>
  <c r="AS10" i="48"/>
  <c r="AR10" i="48"/>
  <c r="AQ10" i="48"/>
  <c r="AP10" i="48"/>
  <c r="AO10" i="48"/>
  <c r="AN10" i="48"/>
  <c r="AM10" i="48"/>
  <c r="AL10" i="48"/>
  <c r="AK10" i="48"/>
  <c r="AJ10" i="48"/>
  <c r="AI10" i="48"/>
  <c r="AH10" i="48"/>
  <c r="AG10" i="48"/>
  <c r="AF10" i="48"/>
  <c r="AD10" i="48"/>
  <c r="AE10" i="48"/>
  <c r="AC10" i="48"/>
  <c r="AB10" i="48"/>
  <c r="AA10" i="48"/>
  <c r="Z10" i="48"/>
  <c r="X10" i="48"/>
  <c r="Y10" i="48"/>
  <c r="W10" i="48"/>
  <c r="V10" i="48"/>
  <c r="U10" i="48"/>
  <c r="T10" i="48"/>
  <c r="S10" i="48"/>
  <c r="R10" i="48"/>
  <c r="Q10" i="48"/>
  <c r="O10" i="48"/>
  <c r="P10" i="48"/>
  <c r="N10" i="48"/>
  <c r="L10" i="48"/>
  <c r="M10" i="48"/>
  <c r="K10" i="48"/>
  <c r="I10" i="48"/>
  <c r="J10" i="48"/>
  <c r="H10" i="48"/>
  <c r="E10" i="48" l="1"/>
  <c r="F10" i="48"/>
  <c r="G10" i="48"/>
  <c r="D10" i="48"/>
  <c r="C10" i="48" l="1"/>
  <c r="B15" i="47"/>
  <c r="AG15" i="36"/>
  <c r="L21" i="40" l="1"/>
  <c r="L22" i="40"/>
  <c r="L23" i="40"/>
  <c r="L24" i="40"/>
  <c r="L25" i="40"/>
  <c r="B19" i="45" s="1"/>
  <c r="C19" i="45" s="1"/>
  <c r="L26" i="40"/>
  <c r="L27" i="40"/>
  <c r="L28" i="40"/>
  <c r="L29" i="40"/>
  <c r="L30" i="40"/>
  <c r="L31" i="40"/>
  <c r="L32" i="40"/>
  <c r="L33" i="40"/>
  <c r="L34" i="40"/>
  <c r="L35" i="40"/>
  <c r="L36" i="40"/>
  <c r="L37" i="40"/>
  <c r="L38" i="40"/>
  <c r="L39" i="40"/>
  <c r="L40" i="40"/>
  <c r="L41" i="40"/>
  <c r="L42" i="40"/>
  <c r="L43" i="40"/>
  <c r="L44" i="40"/>
  <c r="L45" i="40"/>
  <c r="L46" i="40"/>
  <c r="L47" i="40"/>
  <c r="L48" i="40"/>
  <c r="L49" i="40"/>
  <c r="L50" i="40"/>
  <c r="L51" i="40"/>
  <c r="L52" i="40"/>
  <c r="L53" i="40"/>
  <c r="L54" i="40"/>
  <c r="L55" i="40"/>
  <c r="L56" i="40"/>
  <c r="L57" i="40"/>
  <c r="L58" i="40"/>
  <c r="L59" i="40"/>
  <c r="L60" i="40"/>
  <c r="L61" i="40"/>
  <c r="L62" i="40"/>
  <c r="L63" i="40"/>
  <c r="L64" i="40"/>
  <c r="L65" i="40"/>
  <c r="B59" i="45" s="1"/>
  <c r="C59" i="45" s="1"/>
  <c r="L66" i="40"/>
  <c r="L67" i="40"/>
  <c r="L68" i="40"/>
  <c r="L69" i="40"/>
  <c r="L20" i="40"/>
  <c r="AI13" i="47"/>
  <c r="AH10" i="47"/>
  <c r="AG10" i="47"/>
  <c r="AF10" i="47"/>
  <c r="AE10" i="47"/>
  <c r="AD10" i="47"/>
  <c r="AC10" i="47"/>
  <c r="AB10" i="47"/>
  <c r="AA10" i="47"/>
  <c r="Z10" i="47"/>
  <c r="X10" i="47"/>
  <c r="W10" i="47"/>
  <c r="V10" i="47"/>
  <c r="U10" i="47"/>
  <c r="T10" i="47"/>
  <c r="S10" i="47"/>
  <c r="R10" i="47"/>
  <c r="Q10" i="47"/>
  <c r="P10" i="47"/>
  <c r="O10" i="47"/>
  <c r="N10" i="47"/>
  <c r="M10" i="47"/>
  <c r="L10" i="47"/>
  <c r="K10" i="47"/>
  <c r="F10" i="47"/>
  <c r="E10" i="47"/>
  <c r="B16" i="45"/>
  <c r="C16" i="45" s="1"/>
  <c r="B17" i="45"/>
  <c r="C17" i="45" s="1"/>
  <c r="B20" i="45"/>
  <c r="C20" i="45" s="1"/>
  <c r="B21" i="45"/>
  <c r="C21" i="45" s="1"/>
  <c r="B24" i="45"/>
  <c r="C24" i="45" s="1"/>
  <c r="B25" i="45"/>
  <c r="C25" i="45" s="1"/>
  <c r="B27" i="45"/>
  <c r="C27" i="45" s="1"/>
  <c r="B28" i="45"/>
  <c r="C28" i="45" s="1"/>
  <c r="B29" i="45"/>
  <c r="C29" i="45" s="1"/>
  <c r="B32" i="45"/>
  <c r="C32" i="45" s="1"/>
  <c r="B33" i="45"/>
  <c r="C33" i="45" s="1"/>
  <c r="B36" i="45"/>
  <c r="C36" i="45" s="1"/>
  <c r="B40" i="45"/>
  <c r="C40" i="45" s="1"/>
  <c r="B41" i="45"/>
  <c r="C41" i="45" s="1"/>
  <c r="B43" i="45"/>
  <c r="C43" i="45" s="1"/>
  <c r="B44" i="45"/>
  <c r="C44" i="45" s="1"/>
  <c r="B48" i="45"/>
  <c r="C48" i="45" s="1"/>
  <c r="B49" i="45"/>
  <c r="C49" i="45" s="1"/>
  <c r="B51" i="45"/>
  <c r="C51" i="45" s="1"/>
  <c r="B52" i="45"/>
  <c r="B53" i="45"/>
  <c r="C53" i="45" s="1"/>
  <c r="B56" i="45"/>
  <c r="C56" i="45" s="1"/>
  <c r="B57" i="45"/>
  <c r="C57" i="45" s="1"/>
  <c r="B60" i="45"/>
  <c r="C60" i="45" s="1"/>
  <c r="B61" i="45"/>
  <c r="C61" i="45" s="1"/>
  <c r="B63" i="45"/>
  <c r="C63" i="45" s="1"/>
  <c r="B14" i="45"/>
  <c r="C14" i="45" s="1"/>
  <c r="C52" i="45"/>
  <c r="BB10" i="45"/>
  <c r="BA10" i="45"/>
  <c r="AZ10" i="45"/>
  <c r="AY10" i="45"/>
  <c r="AX10" i="45"/>
  <c r="AW10" i="45"/>
  <c r="AV10" i="45"/>
  <c r="AU10" i="45"/>
  <c r="AT10" i="45"/>
  <c r="AS10" i="45"/>
  <c r="AR10" i="45"/>
  <c r="AQ10" i="45"/>
  <c r="AP10" i="45"/>
  <c r="AO10" i="45"/>
  <c r="AN10" i="45"/>
  <c r="AM10" i="45"/>
  <c r="AL10" i="45"/>
  <c r="AK10" i="45"/>
  <c r="AJ10" i="45"/>
  <c r="AI10" i="45"/>
  <c r="AH10" i="45"/>
  <c r="AG10" i="45"/>
  <c r="AF10" i="45"/>
  <c r="AE10" i="45"/>
  <c r="AD10" i="45"/>
  <c r="AC10" i="45"/>
  <c r="AB10" i="45"/>
  <c r="AA10" i="45"/>
  <c r="Z10" i="45"/>
  <c r="Y10" i="45"/>
  <c r="W10" i="45"/>
  <c r="V10" i="45"/>
  <c r="X10" i="45"/>
  <c r="U10" i="45"/>
  <c r="T10" i="45"/>
  <c r="S10" i="45"/>
  <c r="R10" i="45"/>
  <c r="Q10" i="45"/>
  <c r="P10" i="45"/>
  <c r="O10" i="45"/>
  <c r="N10" i="45"/>
  <c r="M10" i="45"/>
  <c r="L10" i="45"/>
  <c r="K10" i="45"/>
  <c r="J10" i="45"/>
  <c r="I10" i="45"/>
  <c r="H10" i="45"/>
  <c r="G10" i="45"/>
  <c r="F10" i="45"/>
  <c r="E10" i="45"/>
  <c r="D10" i="45"/>
  <c r="C10" i="45"/>
  <c r="F61" i="45" l="1"/>
  <c r="U61" i="45" s="1"/>
  <c r="F40" i="45"/>
  <c r="U40" i="45" s="1"/>
  <c r="F29" i="45"/>
  <c r="U29" i="45" s="1"/>
  <c r="D64" i="47"/>
  <c r="B63" i="48"/>
  <c r="C63" i="48" s="1"/>
  <c r="G63" i="48" s="1"/>
  <c r="D56" i="36"/>
  <c r="D56" i="47"/>
  <c r="B55" i="48"/>
  <c r="C55" i="48" s="1"/>
  <c r="G55" i="48" s="1"/>
  <c r="B55" i="45"/>
  <c r="C55" i="45" s="1"/>
  <c r="D48" i="36"/>
  <c r="D48" i="47"/>
  <c r="B47" i="48"/>
  <c r="C47" i="48" s="1"/>
  <c r="G47" i="48" s="1"/>
  <c r="B47" i="45"/>
  <c r="C47" i="45" s="1"/>
  <c r="D40" i="36"/>
  <c r="D40" i="47"/>
  <c r="B39" i="48"/>
  <c r="C39" i="48" s="1"/>
  <c r="G39" i="48" s="1"/>
  <c r="B39" i="45"/>
  <c r="C39" i="45" s="1"/>
  <c r="E39" i="45" s="1"/>
  <c r="Q39" i="45" s="1"/>
  <c r="D32" i="36"/>
  <c r="D32" i="47"/>
  <c r="B31" i="48"/>
  <c r="C31" i="48" s="1"/>
  <c r="G31" i="48" s="1"/>
  <c r="D24" i="36"/>
  <c r="D24" i="47"/>
  <c r="E24" i="47" s="1"/>
  <c r="F24" i="47" s="1"/>
  <c r="I24" i="47" s="1"/>
  <c r="B23" i="48"/>
  <c r="C23" i="48" s="1"/>
  <c r="G23" i="48" s="1"/>
  <c r="B23" i="45"/>
  <c r="C23" i="45" s="1"/>
  <c r="D16" i="36"/>
  <c r="B15" i="48"/>
  <c r="C15" i="48" s="1"/>
  <c r="G15" i="48" s="1"/>
  <c r="D16" i="47"/>
  <c r="B15" i="45"/>
  <c r="C15" i="45" s="1"/>
  <c r="E15" i="45" s="1"/>
  <c r="AF15" i="45" s="1"/>
  <c r="B61" i="48"/>
  <c r="C61" i="48" s="1"/>
  <c r="G61" i="48" s="1"/>
  <c r="D62" i="47"/>
  <c r="D46" i="36"/>
  <c r="B45" i="48"/>
  <c r="C45" i="48" s="1"/>
  <c r="G45" i="48" s="1"/>
  <c r="D46" i="47"/>
  <c r="B45" i="45"/>
  <c r="C45" i="45" s="1"/>
  <c r="B37" i="48"/>
  <c r="C37" i="48" s="1"/>
  <c r="G37" i="48" s="1"/>
  <c r="D38" i="47"/>
  <c r="D22" i="36"/>
  <c r="D22" i="47"/>
  <c r="E22" i="47" s="1"/>
  <c r="F22" i="47" s="1"/>
  <c r="I22" i="47" s="1"/>
  <c r="B21" i="48"/>
  <c r="C21" i="48" s="1"/>
  <c r="G21" i="48" s="1"/>
  <c r="D54" i="36"/>
  <c r="D54" i="47"/>
  <c r="B53" i="48"/>
  <c r="C53" i="48" s="1"/>
  <c r="G53" i="48" s="1"/>
  <c r="D30" i="47"/>
  <c r="B29" i="48"/>
  <c r="C29" i="48" s="1"/>
  <c r="G29" i="48" s="1"/>
  <c r="B31" i="45"/>
  <c r="C31" i="45" s="1"/>
  <c r="B59" i="48"/>
  <c r="C59" i="48" s="1"/>
  <c r="G59" i="48" s="1"/>
  <c r="D60" i="47"/>
  <c r="D52" i="36"/>
  <c r="B51" i="48"/>
  <c r="C51" i="48" s="1"/>
  <c r="G51" i="48" s="1"/>
  <c r="D52" i="47"/>
  <c r="D44" i="36"/>
  <c r="B43" i="48"/>
  <c r="C43" i="48" s="1"/>
  <c r="G43" i="48" s="1"/>
  <c r="D44" i="47"/>
  <c r="E44" i="47" s="1"/>
  <c r="F44" i="47" s="1"/>
  <c r="I44" i="47" s="1"/>
  <c r="D36" i="36"/>
  <c r="B35" i="48"/>
  <c r="C35" i="48" s="1"/>
  <c r="G35" i="48" s="1"/>
  <c r="D36" i="47"/>
  <c r="B35" i="45"/>
  <c r="C35" i="45" s="1"/>
  <c r="D28" i="36"/>
  <c r="B27" i="48"/>
  <c r="C27" i="48" s="1"/>
  <c r="G27" i="48" s="1"/>
  <c r="D28" i="47"/>
  <c r="D20" i="36"/>
  <c r="B19" i="48"/>
  <c r="C19" i="48" s="1"/>
  <c r="G19" i="48" s="1"/>
  <c r="D20" i="47"/>
  <c r="B37" i="45"/>
  <c r="C37" i="45" s="1"/>
  <c r="D61" i="36"/>
  <c r="D61" i="47"/>
  <c r="E61" i="47" s="1"/>
  <c r="F61" i="47" s="1"/>
  <c r="I61" i="47" s="1"/>
  <c r="B60" i="48"/>
  <c r="C60" i="48" s="1"/>
  <c r="G60" i="48" s="1"/>
  <c r="D53" i="36"/>
  <c r="D53" i="47"/>
  <c r="E53" i="47" s="1"/>
  <c r="F53" i="47" s="1"/>
  <c r="I53" i="47" s="1"/>
  <c r="B52" i="48"/>
  <c r="C52" i="48" s="1"/>
  <c r="G52" i="48" s="1"/>
  <c r="D45" i="36"/>
  <c r="B44" i="48"/>
  <c r="C44" i="48" s="1"/>
  <c r="G44" i="48" s="1"/>
  <c r="D45" i="47"/>
  <c r="D37" i="36"/>
  <c r="B36" i="48"/>
  <c r="C36" i="48" s="1"/>
  <c r="G36" i="48" s="1"/>
  <c r="D37" i="47"/>
  <c r="D29" i="36"/>
  <c r="D29" i="47"/>
  <c r="E29" i="47" s="1"/>
  <c r="F29" i="47" s="1"/>
  <c r="I29" i="47" s="1"/>
  <c r="B28" i="48"/>
  <c r="C28" i="48" s="1"/>
  <c r="G28" i="48" s="1"/>
  <c r="D21" i="36"/>
  <c r="D21" i="47"/>
  <c r="B20" i="48"/>
  <c r="C20" i="48" s="1"/>
  <c r="G20" i="48" s="1"/>
  <c r="B26" i="45"/>
  <c r="C26" i="45" s="1"/>
  <c r="B26" i="48"/>
  <c r="C26" i="48" s="1"/>
  <c r="G26" i="48" s="1"/>
  <c r="D27" i="47"/>
  <c r="B58" i="45"/>
  <c r="C58" i="45" s="1"/>
  <c r="D58" i="45" s="1"/>
  <c r="B58" i="48"/>
  <c r="C58" i="48" s="1"/>
  <c r="G58" i="48" s="1"/>
  <c r="D59" i="47"/>
  <c r="B50" i="45"/>
  <c r="C50" i="45" s="1"/>
  <c r="B50" i="48"/>
  <c r="C50" i="48" s="1"/>
  <c r="G50" i="48" s="1"/>
  <c r="D51" i="47"/>
  <c r="B34" i="45"/>
  <c r="C34" i="45" s="1"/>
  <c r="B34" i="48"/>
  <c r="C34" i="48" s="1"/>
  <c r="G34" i="48" s="1"/>
  <c r="D35" i="47"/>
  <c r="B18" i="45"/>
  <c r="C18" i="45" s="1"/>
  <c r="B18" i="48"/>
  <c r="C18" i="48" s="1"/>
  <c r="G18" i="48" s="1"/>
  <c r="D19" i="47"/>
  <c r="D58" i="36"/>
  <c r="D58" i="47"/>
  <c r="B57" i="48"/>
  <c r="C57" i="48" s="1"/>
  <c r="G57" i="48" s="1"/>
  <c r="D50" i="36"/>
  <c r="D50" i="47"/>
  <c r="E50" i="47" s="1"/>
  <c r="F50" i="47" s="1"/>
  <c r="I50" i="47" s="1"/>
  <c r="B49" i="48"/>
  <c r="C49" i="48" s="1"/>
  <c r="G49" i="48" s="1"/>
  <c r="D42" i="36"/>
  <c r="B41" i="48"/>
  <c r="C41" i="48" s="1"/>
  <c r="G41" i="48" s="1"/>
  <c r="D42" i="47"/>
  <c r="E42" i="47" s="1"/>
  <c r="F42" i="47" s="1"/>
  <c r="I42" i="47" s="1"/>
  <c r="D34" i="36"/>
  <c r="D34" i="47"/>
  <c r="B33" i="48"/>
  <c r="C33" i="48" s="1"/>
  <c r="G33" i="48" s="1"/>
  <c r="D26" i="36"/>
  <c r="B25" i="48"/>
  <c r="C25" i="48" s="1"/>
  <c r="G25" i="48" s="1"/>
  <c r="D26" i="47"/>
  <c r="D18" i="36"/>
  <c r="D18" i="47"/>
  <c r="E18" i="47" s="1"/>
  <c r="F18" i="47" s="1"/>
  <c r="I18" i="47" s="1"/>
  <c r="B17" i="48"/>
  <c r="C17" i="48" s="1"/>
  <c r="G17" i="48" s="1"/>
  <c r="B42" i="45"/>
  <c r="C42" i="45" s="1"/>
  <c r="B42" i="48"/>
  <c r="C42" i="48" s="1"/>
  <c r="G42" i="48" s="1"/>
  <c r="D43" i="47"/>
  <c r="D15" i="36"/>
  <c r="D15" i="47"/>
  <c r="B14" i="48"/>
  <c r="C14" i="48" s="1"/>
  <c r="G14" i="48" s="1"/>
  <c r="D57" i="36"/>
  <c r="D57" i="47"/>
  <c r="B56" i="48"/>
  <c r="C56" i="48" s="1"/>
  <c r="G56" i="48" s="1"/>
  <c r="D49" i="36"/>
  <c r="B48" i="48"/>
  <c r="C48" i="48" s="1"/>
  <c r="G48" i="48" s="1"/>
  <c r="D49" i="47"/>
  <c r="D41" i="36"/>
  <c r="D41" i="47"/>
  <c r="B40" i="48"/>
  <c r="C40" i="48" s="1"/>
  <c r="G40" i="48" s="1"/>
  <c r="D33" i="36"/>
  <c r="D33" i="47"/>
  <c r="B32" i="48"/>
  <c r="C32" i="48" s="1"/>
  <c r="G32" i="48" s="1"/>
  <c r="D25" i="36"/>
  <c r="B24" i="48"/>
  <c r="C24" i="48" s="1"/>
  <c r="G24" i="48" s="1"/>
  <c r="D25" i="47"/>
  <c r="D17" i="36"/>
  <c r="D17" i="47"/>
  <c r="B16" i="48"/>
  <c r="C16" i="48" s="1"/>
  <c r="G16" i="48" s="1"/>
  <c r="B62" i="45"/>
  <c r="C62" i="45" s="1"/>
  <c r="B62" i="48"/>
  <c r="C62" i="48" s="1"/>
  <c r="G62" i="48" s="1"/>
  <c r="D63" i="47"/>
  <c r="E63" i="47" s="1"/>
  <c r="F63" i="47" s="1"/>
  <c r="I63" i="47" s="1"/>
  <c r="B54" i="45"/>
  <c r="C54" i="45" s="1"/>
  <c r="B54" i="48"/>
  <c r="C54" i="48" s="1"/>
  <c r="G54" i="48" s="1"/>
  <c r="D55" i="47"/>
  <c r="B46" i="45"/>
  <c r="C46" i="45" s="1"/>
  <c r="B46" i="48"/>
  <c r="C46" i="48" s="1"/>
  <c r="G46" i="48" s="1"/>
  <c r="D47" i="47"/>
  <c r="B38" i="45"/>
  <c r="C38" i="45" s="1"/>
  <c r="E38" i="45" s="1"/>
  <c r="T38" i="45" s="1"/>
  <c r="B38" i="48"/>
  <c r="C38" i="48" s="1"/>
  <c r="G38" i="48" s="1"/>
  <c r="D39" i="47"/>
  <c r="B30" i="45"/>
  <c r="C30" i="45" s="1"/>
  <c r="D31" i="47"/>
  <c r="B30" i="48"/>
  <c r="C30" i="48" s="1"/>
  <c r="G30" i="48" s="1"/>
  <c r="B22" i="45"/>
  <c r="C22" i="45" s="1"/>
  <c r="B22" i="48"/>
  <c r="C22" i="48" s="1"/>
  <c r="G22" i="48" s="1"/>
  <c r="D23" i="47"/>
  <c r="E23" i="47" s="1"/>
  <c r="F23" i="47" s="1"/>
  <c r="I23" i="47" s="1"/>
  <c r="D62" i="36"/>
  <c r="D38" i="36"/>
  <c r="D30" i="36"/>
  <c r="E30" i="47"/>
  <c r="F30" i="47" s="1"/>
  <c r="I30" i="47" s="1"/>
  <c r="F60" i="45"/>
  <c r="U60" i="45" s="1"/>
  <c r="F49" i="45"/>
  <c r="U49" i="45" s="1"/>
  <c r="F28" i="45"/>
  <c r="U28" i="45" s="1"/>
  <c r="F17" i="45"/>
  <c r="AM17" i="45" s="1"/>
  <c r="D60" i="36"/>
  <c r="D59" i="36"/>
  <c r="D51" i="36"/>
  <c r="D43" i="36"/>
  <c r="D35" i="36"/>
  <c r="D27" i="36"/>
  <c r="D19" i="36"/>
  <c r="F56" i="45"/>
  <c r="X56" i="45" s="1"/>
  <c r="F24" i="45"/>
  <c r="U24" i="45" s="1"/>
  <c r="F44" i="45"/>
  <c r="AD44" i="45" s="1"/>
  <c r="F33" i="45"/>
  <c r="D64" i="36"/>
  <c r="D63" i="36"/>
  <c r="D55" i="36"/>
  <c r="D47" i="36"/>
  <c r="D39" i="36"/>
  <c r="D31" i="36"/>
  <c r="D23" i="36"/>
  <c r="D36" i="45"/>
  <c r="S36" i="45" s="1"/>
  <c r="E44" i="45"/>
  <c r="W44" i="45" s="1"/>
  <c r="E51" i="45"/>
  <c r="W51" i="45" s="1"/>
  <c r="E35" i="45"/>
  <c r="T35" i="45" s="1"/>
  <c r="E19" i="45"/>
  <c r="D60" i="45"/>
  <c r="P60" i="45" s="1"/>
  <c r="D28" i="45"/>
  <c r="S28" i="45" s="1"/>
  <c r="E36" i="45"/>
  <c r="AI36" i="45" s="1"/>
  <c r="D62" i="45"/>
  <c r="S62" i="45" s="1"/>
  <c r="D54" i="45"/>
  <c r="AQ54" i="45" s="1"/>
  <c r="D50" i="45"/>
  <c r="S50" i="45" s="1"/>
  <c r="D46" i="45"/>
  <c r="AB46" i="45" s="1"/>
  <c r="D42" i="45"/>
  <c r="S42" i="45" s="1"/>
  <c r="D34" i="45"/>
  <c r="AB34" i="45" s="1"/>
  <c r="D30" i="45"/>
  <c r="S30" i="45" s="1"/>
  <c r="D26" i="45"/>
  <c r="S26" i="45" s="1"/>
  <c r="D22" i="45"/>
  <c r="P22" i="45" s="1"/>
  <c r="D18" i="45"/>
  <c r="E60" i="45"/>
  <c r="AL60" i="45" s="1"/>
  <c r="E55" i="45"/>
  <c r="T55" i="45" s="1"/>
  <c r="E23" i="45"/>
  <c r="AI23" i="45" s="1"/>
  <c r="D52" i="45"/>
  <c r="AQ52" i="45" s="1"/>
  <c r="E28" i="45"/>
  <c r="AL28" i="45" s="1"/>
  <c r="E59" i="45"/>
  <c r="AR59" i="45" s="1"/>
  <c r="F53" i="45"/>
  <c r="F48" i="45"/>
  <c r="O48" i="45" s="1"/>
  <c r="E43" i="45"/>
  <c r="T43" i="45" s="1"/>
  <c r="F37" i="45"/>
  <c r="U37" i="45" s="1"/>
  <c r="F32" i="45"/>
  <c r="E27" i="45"/>
  <c r="F21" i="45"/>
  <c r="U21" i="45" s="1"/>
  <c r="F16" i="45"/>
  <c r="AY16" i="45" s="1"/>
  <c r="D44" i="45"/>
  <c r="S44" i="45" s="1"/>
  <c r="E52" i="45"/>
  <c r="AF52" i="45" s="1"/>
  <c r="E63" i="45"/>
  <c r="T63" i="45" s="1"/>
  <c r="F57" i="45"/>
  <c r="U57" i="45" s="1"/>
  <c r="F52" i="45"/>
  <c r="E47" i="45"/>
  <c r="AO47" i="45" s="1"/>
  <c r="F41" i="45"/>
  <c r="U41" i="45" s="1"/>
  <c r="F36" i="45"/>
  <c r="AM36" i="45" s="1"/>
  <c r="E31" i="45"/>
  <c r="T31" i="45" s="1"/>
  <c r="F25" i="45"/>
  <c r="AG25" i="45" s="1"/>
  <c r="F20" i="45"/>
  <c r="U20" i="45" s="1"/>
  <c r="E14" i="45"/>
  <c r="T14" i="45" s="1"/>
  <c r="E20" i="45"/>
  <c r="AF20" i="45" s="1"/>
  <c r="D20" i="45"/>
  <c r="S20" i="45" s="1"/>
  <c r="D57" i="45"/>
  <c r="AT57" i="45" s="1"/>
  <c r="D49" i="45"/>
  <c r="AZ49" i="45" s="1"/>
  <c r="D41" i="45"/>
  <c r="P41" i="45" s="1"/>
  <c r="D33" i="45"/>
  <c r="V33" i="45" s="1"/>
  <c r="D25" i="45"/>
  <c r="S25" i="45" s="1"/>
  <c r="D17" i="45"/>
  <c r="AK17" i="45" s="1"/>
  <c r="E57" i="45"/>
  <c r="Z57" i="45" s="1"/>
  <c r="E49" i="45"/>
  <c r="AX49" i="45" s="1"/>
  <c r="E41" i="45"/>
  <c r="AU41" i="45" s="1"/>
  <c r="E33" i="45"/>
  <c r="AC33" i="45" s="1"/>
  <c r="E25" i="45"/>
  <c r="T25" i="45" s="1"/>
  <c r="E17" i="45"/>
  <c r="BA17" i="45" s="1"/>
  <c r="D40" i="45"/>
  <c r="S40" i="45" s="1"/>
  <c r="E56" i="45"/>
  <c r="T56" i="45" s="1"/>
  <c r="E32" i="45"/>
  <c r="N32" i="45" s="1"/>
  <c r="E39" i="47"/>
  <c r="F39" i="47" s="1"/>
  <c r="I39" i="47" s="1"/>
  <c r="E43" i="47"/>
  <c r="F43" i="47" s="1"/>
  <c r="I43" i="47" s="1"/>
  <c r="E47" i="47"/>
  <c r="F47" i="47" s="1"/>
  <c r="I47" i="47" s="1"/>
  <c r="E59" i="47"/>
  <c r="F59" i="47" s="1"/>
  <c r="I59" i="47" s="1"/>
  <c r="D56" i="45"/>
  <c r="AK56" i="45" s="1"/>
  <c r="D48" i="45"/>
  <c r="S48" i="45" s="1"/>
  <c r="D32" i="45"/>
  <c r="P32" i="45" s="1"/>
  <c r="D24" i="45"/>
  <c r="S24" i="45" s="1"/>
  <c r="D16" i="45"/>
  <c r="S16" i="45" s="1"/>
  <c r="E48" i="45"/>
  <c r="Q48" i="45" s="1"/>
  <c r="E40" i="45"/>
  <c r="T40" i="45" s="1"/>
  <c r="E24" i="45"/>
  <c r="Z24" i="45" s="1"/>
  <c r="E16" i="45"/>
  <c r="T16" i="45" s="1"/>
  <c r="D61" i="45"/>
  <c r="AK61" i="45" s="1"/>
  <c r="D53" i="45"/>
  <c r="Y53" i="45" s="1"/>
  <c r="D37" i="45"/>
  <c r="AB37" i="45" s="1"/>
  <c r="D29" i="45"/>
  <c r="S29" i="45" s="1"/>
  <c r="D21" i="45"/>
  <c r="Y21" i="45" s="1"/>
  <c r="E61" i="45"/>
  <c r="Q61" i="45" s="1"/>
  <c r="E53" i="45"/>
  <c r="BA53" i="45" s="1"/>
  <c r="E45" i="45"/>
  <c r="AX45" i="45" s="1"/>
  <c r="E37" i="45"/>
  <c r="AR37" i="45" s="1"/>
  <c r="E29" i="45"/>
  <c r="AO29" i="45" s="1"/>
  <c r="E21" i="45"/>
  <c r="T21" i="45" s="1"/>
  <c r="E54" i="47"/>
  <c r="F54" i="47" s="1"/>
  <c r="I54" i="47" s="1"/>
  <c r="E57" i="47"/>
  <c r="F57" i="47" s="1"/>
  <c r="I57" i="47" s="1"/>
  <c r="E48" i="47"/>
  <c r="F48" i="47" s="1"/>
  <c r="I48" i="47" s="1"/>
  <c r="E45" i="47"/>
  <c r="F45" i="47" s="1"/>
  <c r="I45" i="47" s="1"/>
  <c r="E41" i="47"/>
  <c r="F41" i="47" s="1"/>
  <c r="I41" i="47" s="1"/>
  <c r="E40" i="47"/>
  <c r="F40" i="47" s="1"/>
  <c r="I40" i="47" s="1"/>
  <c r="E37" i="47"/>
  <c r="F37" i="47" s="1"/>
  <c r="I37" i="47" s="1"/>
  <c r="E36" i="47"/>
  <c r="F36" i="47" s="1"/>
  <c r="I36" i="47" s="1"/>
  <c r="E32" i="47"/>
  <c r="F32" i="47" s="1"/>
  <c r="I32" i="47" s="1"/>
  <c r="E28" i="47"/>
  <c r="F28" i="47" s="1"/>
  <c r="I28" i="47" s="1"/>
  <c r="E31" i="47"/>
  <c r="F31" i="47" s="1"/>
  <c r="I31" i="47" s="1"/>
  <c r="E27" i="47"/>
  <c r="F27" i="47" s="1"/>
  <c r="I27" i="47" s="1"/>
  <c r="E21" i="47"/>
  <c r="F21" i="47" s="1"/>
  <c r="I21" i="47" s="1"/>
  <c r="E17" i="47"/>
  <c r="F17" i="47" s="1"/>
  <c r="I17" i="47" s="1"/>
  <c r="E15" i="47"/>
  <c r="E16" i="47"/>
  <c r="F16" i="47" s="1"/>
  <c r="I16" i="47" s="1"/>
  <c r="E19" i="47"/>
  <c r="F19" i="47" s="1"/>
  <c r="I19" i="47" s="1"/>
  <c r="E20" i="47"/>
  <c r="F20" i="47" s="1"/>
  <c r="I20" i="47" s="1"/>
  <c r="E25" i="47"/>
  <c r="F25" i="47" s="1"/>
  <c r="I25" i="47" s="1"/>
  <c r="E26" i="47"/>
  <c r="F26" i="47" s="1"/>
  <c r="I26" i="47" s="1"/>
  <c r="E33" i="47"/>
  <c r="F33" i="47" s="1"/>
  <c r="I33" i="47" s="1"/>
  <c r="E34" i="47"/>
  <c r="F34" i="47" s="1"/>
  <c r="I34" i="47" s="1"/>
  <c r="E35" i="47"/>
  <c r="F35" i="47" s="1"/>
  <c r="I35" i="47" s="1"/>
  <c r="E38" i="47"/>
  <c r="F38" i="47" s="1"/>
  <c r="I38" i="47" s="1"/>
  <c r="E46" i="47"/>
  <c r="F46" i="47" s="1"/>
  <c r="I46" i="47" s="1"/>
  <c r="E49" i="47"/>
  <c r="F49" i="47" s="1"/>
  <c r="I49" i="47" s="1"/>
  <c r="E51" i="47"/>
  <c r="F51" i="47" s="1"/>
  <c r="I51" i="47" s="1"/>
  <c r="E52" i="47"/>
  <c r="F52" i="47" s="1"/>
  <c r="I52" i="47" s="1"/>
  <c r="E55" i="47"/>
  <c r="F55" i="47" s="1"/>
  <c r="I55" i="47" s="1"/>
  <c r="E56" i="47"/>
  <c r="F56" i="47" s="1"/>
  <c r="I56" i="47" s="1"/>
  <c r="E58" i="47"/>
  <c r="F58" i="47" s="1"/>
  <c r="I58" i="47" s="1"/>
  <c r="E60" i="47"/>
  <c r="F60" i="47" s="1"/>
  <c r="I60" i="47" s="1"/>
  <c r="E62" i="47"/>
  <c r="F62" i="47" s="1"/>
  <c r="I62" i="47" s="1"/>
  <c r="E64" i="47"/>
  <c r="F64" i="47" s="1"/>
  <c r="I64" i="47" s="1"/>
  <c r="R44" i="45"/>
  <c r="AG44" i="45"/>
  <c r="AY24" i="45"/>
  <c r="BB61" i="45"/>
  <c r="M57" i="45"/>
  <c r="E62" i="45"/>
  <c r="T62" i="45" s="1"/>
  <c r="E58" i="45"/>
  <c r="T58" i="45" s="1"/>
  <c r="E54" i="45"/>
  <c r="T54" i="45" s="1"/>
  <c r="E50" i="45"/>
  <c r="T50" i="45" s="1"/>
  <c r="E46" i="45"/>
  <c r="T46" i="45" s="1"/>
  <c r="E42" i="45"/>
  <c r="T42" i="45" s="1"/>
  <c r="E34" i="45"/>
  <c r="T34" i="45" s="1"/>
  <c r="E30" i="45"/>
  <c r="T30" i="45" s="1"/>
  <c r="E26" i="45"/>
  <c r="T26" i="45" s="1"/>
  <c r="E22" i="45"/>
  <c r="T22" i="45" s="1"/>
  <c r="E18" i="45"/>
  <c r="T18" i="45" s="1"/>
  <c r="F63" i="45"/>
  <c r="U63" i="45" s="1"/>
  <c r="F59" i="45"/>
  <c r="U59" i="45" s="1"/>
  <c r="F55" i="45"/>
  <c r="U55" i="45" s="1"/>
  <c r="F51" i="45"/>
  <c r="U51" i="45" s="1"/>
  <c r="F47" i="45"/>
  <c r="U47" i="45" s="1"/>
  <c r="F43" i="45"/>
  <c r="U43" i="45" s="1"/>
  <c r="F39" i="45"/>
  <c r="U39" i="45" s="1"/>
  <c r="F35" i="45"/>
  <c r="U35" i="45" s="1"/>
  <c r="F31" i="45"/>
  <c r="U31" i="45" s="1"/>
  <c r="F27" i="45"/>
  <c r="U27" i="45" s="1"/>
  <c r="F23" i="45"/>
  <c r="U23" i="45" s="1"/>
  <c r="F19" i="45"/>
  <c r="U19" i="45" s="1"/>
  <c r="F15" i="45"/>
  <c r="U15" i="45" s="1"/>
  <c r="F54" i="45"/>
  <c r="U54" i="45" s="1"/>
  <c r="F22" i="45"/>
  <c r="U22" i="45" s="1"/>
  <c r="F58" i="45"/>
  <c r="U58" i="45" s="1"/>
  <c r="F46" i="45"/>
  <c r="U46" i="45" s="1"/>
  <c r="F30" i="45"/>
  <c r="U30" i="45" s="1"/>
  <c r="D55" i="45"/>
  <c r="S55" i="45" s="1"/>
  <c r="D43" i="45"/>
  <c r="S43" i="45" s="1"/>
  <c r="D35" i="45"/>
  <c r="S35" i="45" s="1"/>
  <c r="D23" i="45"/>
  <c r="S23" i="45" s="1"/>
  <c r="BA16" i="45"/>
  <c r="AH60" i="45"/>
  <c r="Y56" i="45"/>
  <c r="N41" i="45"/>
  <c r="F62" i="45"/>
  <c r="U62" i="45" s="1"/>
  <c r="F50" i="45"/>
  <c r="U50" i="45" s="1"/>
  <c r="F42" i="45"/>
  <c r="U42" i="45" s="1"/>
  <c r="F34" i="45"/>
  <c r="U34" i="45" s="1"/>
  <c r="F26" i="45"/>
  <c r="U26" i="45" s="1"/>
  <c r="F18" i="45"/>
  <c r="U18" i="45" s="1"/>
  <c r="D63" i="45"/>
  <c r="S63" i="45" s="1"/>
  <c r="D59" i="45"/>
  <c r="S59" i="45" s="1"/>
  <c r="D51" i="45"/>
  <c r="S51" i="45" s="1"/>
  <c r="D47" i="45"/>
  <c r="S47" i="45" s="1"/>
  <c r="D39" i="45"/>
  <c r="S39" i="45" s="1"/>
  <c r="D31" i="45"/>
  <c r="S31" i="45" s="1"/>
  <c r="D27" i="45"/>
  <c r="S27" i="45" s="1"/>
  <c r="D19" i="45"/>
  <c r="S19" i="45" s="1"/>
  <c r="D15" i="45"/>
  <c r="S15" i="45" s="1"/>
  <c r="AO61" i="45"/>
  <c r="D14" i="45"/>
  <c r="S14" i="45" s="1"/>
  <c r="F14" i="45"/>
  <c r="U14" i="45" s="1"/>
  <c r="AI40" i="45" l="1"/>
  <c r="AR36" i="45"/>
  <c r="Z59" i="45"/>
  <c r="AU36" i="45"/>
  <c r="W33" i="45"/>
  <c r="AA29" i="45"/>
  <c r="AP36" i="45"/>
  <c r="L16" i="45"/>
  <c r="K61" i="45"/>
  <c r="W36" i="45"/>
  <c r="K59" i="45"/>
  <c r="AV36" i="45"/>
  <c r="AG16" i="45"/>
  <c r="AX61" i="45"/>
  <c r="BA36" i="45"/>
  <c r="N36" i="45"/>
  <c r="AU33" i="45"/>
  <c r="AO59" i="45"/>
  <c r="AJ36" i="45"/>
  <c r="X16" i="45"/>
  <c r="Q40" i="45"/>
  <c r="AL61" i="45"/>
  <c r="BA61" i="45"/>
  <c r="AF36" i="45"/>
  <c r="AX36" i="45"/>
  <c r="W61" i="45"/>
  <c r="AC61" i="45"/>
  <c r="AU59" i="45"/>
  <c r="AT26" i="45"/>
  <c r="AA36" i="45"/>
  <c r="BB16" i="45"/>
  <c r="O16" i="45"/>
  <c r="N14" i="45"/>
  <c r="Z40" i="45"/>
  <c r="N61" i="45"/>
  <c r="AC36" i="45"/>
  <c r="AL36" i="45"/>
  <c r="AR61" i="45"/>
  <c r="H61" i="45"/>
  <c r="AF59" i="45"/>
  <c r="AI59" i="45"/>
  <c r="I36" i="45"/>
  <c r="O36" i="45"/>
  <c r="AP16" i="45"/>
  <c r="AA44" i="45"/>
  <c r="Y60" i="45"/>
  <c r="AA24" i="45"/>
  <c r="AO21" i="45"/>
  <c r="R24" i="45"/>
  <c r="G57" i="45"/>
  <c r="AE28" i="45"/>
  <c r="AE17" i="45"/>
  <c r="W39" i="45"/>
  <c r="Y42" i="45"/>
  <c r="J57" i="45"/>
  <c r="AG56" i="45"/>
  <c r="AN28" i="45"/>
  <c r="V37" i="45"/>
  <c r="AN34" i="45"/>
  <c r="Q32" i="45"/>
  <c r="AU15" i="45"/>
  <c r="AN16" i="45"/>
  <c r="AB20" i="45"/>
  <c r="AE60" i="45"/>
  <c r="AB16" i="45"/>
  <c r="AI21" i="45"/>
  <c r="AQ60" i="45"/>
  <c r="AN60" i="45"/>
  <c r="AV29" i="45"/>
  <c r="AH42" i="45"/>
  <c r="AJ28" i="45"/>
  <c r="AZ60" i="45"/>
  <c r="AE16" i="45"/>
  <c r="AX21" i="45"/>
  <c r="AS57" i="45"/>
  <c r="AT42" i="45"/>
  <c r="K32" i="45"/>
  <c r="AF21" i="45"/>
  <c r="I61" i="45"/>
  <c r="BB56" i="45"/>
  <c r="Q14" i="45"/>
  <c r="AZ16" i="45"/>
  <c r="AO45" i="45"/>
  <c r="J60" i="45"/>
  <c r="AP17" i="45"/>
  <c r="P42" i="45"/>
  <c r="BA55" i="45"/>
  <c r="AX15" i="45"/>
  <c r="AT16" i="45"/>
  <c r="M42" i="45"/>
  <c r="O57" i="45"/>
  <c r="AF14" i="45"/>
  <c r="J17" i="45"/>
  <c r="AJ29" i="45"/>
  <c r="AU14" i="45"/>
  <c r="AU61" i="45"/>
  <c r="AO40" i="45"/>
  <c r="Z61" i="45"/>
  <c r="AQ16" i="45"/>
  <c r="K36" i="45"/>
  <c r="AO36" i="45"/>
  <c r="Z36" i="45"/>
  <c r="AC45" i="45"/>
  <c r="AT60" i="45"/>
  <c r="I37" i="45"/>
  <c r="O61" i="45"/>
  <c r="AX35" i="45"/>
  <c r="AL59" i="45"/>
  <c r="AB26" i="45"/>
  <c r="L36" i="45"/>
  <c r="AD36" i="45"/>
  <c r="AS16" i="45"/>
  <c r="AA37" i="45"/>
  <c r="AX14" i="45"/>
  <c r="AI44" i="45"/>
  <c r="W29" i="45"/>
  <c r="J16" i="45"/>
  <c r="G29" i="45"/>
  <c r="Q36" i="45"/>
  <c r="AE20" i="45"/>
  <c r="AK60" i="45"/>
  <c r="AI61" i="45"/>
  <c r="AJ17" i="45"/>
  <c r="X37" i="45"/>
  <c r="AD61" i="45"/>
  <c r="BA59" i="45"/>
  <c r="N59" i="45"/>
  <c r="G34" i="45"/>
  <c r="AS36" i="45"/>
  <c r="AV16" i="45"/>
  <c r="Y17" i="45"/>
  <c r="K14" i="45"/>
  <c r="G17" i="45"/>
  <c r="AO14" i="45"/>
  <c r="L57" i="45"/>
  <c r="AL14" i="45"/>
  <c r="N29" i="45"/>
  <c r="AC14" i="45"/>
  <c r="Z14" i="45"/>
  <c r="G16" i="45"/>
  <c r="AK16" i="45"/>
  <c r="AT56" i="45"/>
  <c r="AF16" i="45"/>
  <c r="M60" i="45"/>
  <c r="G60" i="45"/>
  <c r="AD17" i="45"/>
  <c r="AJ57" i="45"/>
  <c r="K55" i="45"/>
  <c r="AR14" i="45"/>
  <c r="AC55" i="45"/>
  <c r="N52" i="45"/>
  <c r="AU16" i="45"/>
  <c r="Y25" i="45"/>
  <c r="AY25" i="45"/>
  <c r="AE54" i="45"/>
  <c r="W52" i="45"/>
  <c r="Q25" i="45"/>
  <c r="W16" i="45"/>
  <c r="Z21" i="45"/>
  <c r="AF53" i="45"/>
  <c r="AH33" i="45"/>
  <c r="O25" i="45"/>
  <c r="AE42" i="45"/>
  <c r="V42" i="45"/>
  <c r="AS40" i="45"/>
  <c r="BA15" i="45"/>
  <c r="Y28" i="45"/>
  <c r="H16" i="45"/>
  <c r="J37" i="45"/>
  <c r="AN42" i="45"/>
  <c r="AO39" i="45"/>
  <c r="AY20" i="45"/>
  <c r="AQ56" i="45"/>
  <c r="AI45" i="45"/>
  <c r="AM61" i="45"/>
  <c r="AW42" i="45"/>
  <c r="X24" i="45"/>
  <c r="AP37" i="45"/>
  <c r="G42" i="45"/>
  <c r="H14" i="45"/>
  <c r="AI14" i="45"/>
  <c r="AE61" i="45"/>
  <c r="AX20" i="45"/>
  <c r="AC52" i="45"/>
  <c r="AF41" i="45"/>
  <c r="AH16" i="45"/>
  <c r="J28" i="45"/>
  <c r="M56" i="45"/>
  <c r="AL16" i="45"/>
  <c r="P24" i="45"/>
  <c r="AB60" i="45"/>
  <c r="AN17" i="45"/>
  <c r="R29" i="45"/>
  <c r="AM37" i="45"/>
  <c r="AD57" i="45"/>
  <c r="J42" i="45"/>
  <c r="AQ42" i="45"/>
  <c r="BB40" i="45"/>
  <c r="P46" i="45"/>
  <c r="W55" i="45"/>
  <c r="G28" i="45"/>
  <c r="AR41" i="45"/>
  <c r="J24" i="45"/>
  <c r="BB57" i="45"/>
  <c r="AB42" i="45"/>
  <c r="AM40" i="45"/>
  <c r="AI55" i="45"/>
  <c r="BA14" i="45"/>
  <c r="W14" i="45"/>
  <c r="AO20" i="45"/>
  <c r="AO52" i="45"/>
  <c r="AW16" i="45"/>
  <c r="AB28" i="45"/>
  <c r="AZ56" i="45"/>
  <c r="Z16" i="45"/>
  <c r="AU45" i="45"/>
  <c r="AW60" i="45"/>
  <c r="AB17" i="45"/>
  <c r="AW57" i="45"/>
  <c r="BB29" i="45"/>
  <c r="AJ37" i="45"/>
  <c r="X61" i="45"/>
  <c r="AZ42" i="45"/>
  <c r="AK42" i="45"/>
  <c r="I24" i="45"/>
  <c r="AD40" i="45"/>
  <c r="J54" i="45"/>
  <c r="AL55" i="45"/>
  <c r="AC39" i="45"/>
  <c r="AC43" i="45"/>
  <c r="AZ21" i="45"/>
  <c r="AY56" i="45"/>
  <c r="G48" i="45"/>
  <c r="J25" i="45"/>
  <c r="AG40" i="45"/>
  <c r="R40" i="45"/>
  <c r="BB60" i="45"/>
  <c r="AH40" i="45"/>
  <c r="P61" i="45"/>
  <c r="AV40" i="45"/>
  <c r="K15" i="45"/>
  <c r="AR24" i="45"/>
  <c r="AK48" i="45"/>
  <c r="L40" i="45"/>
  <c r="AA40" i="45"/>
  <c r="AO63" i="45"/>
  <c r="I40" i="45"/>
  <c r="AJ40" i="45"/>
  <c r="AF24" i="45"/>
  <c r="M61" i="45"/>
  <c r="N24" i="45"/>
  <c r="BA63" i="45"/>
  <c r="AY40" i="45"/>
  <c r="O40" i="45"/>
  <c r="J22" i="45"/>
  <c r="K43" i="45"/>
  <c r="X20" i="45"/>
  <c r="AL15" i="45"/>
  <c r="G40" i="45"/>
  <c r="K25" i="45"/>
  <c r="AO53" i="45"/>
  <c r="X40" i="45"/>
  <c r="AP40" i="45"/>
  <c r="AO15" i="45"/>
  <c r="AI24" i="45"/>
  <c r="AX52" i="45"/>
  <c r="AI52" i="45"/>
  <c r="AW28" i="45"/>
  <c r="M28" i="45"/>
  <c r="AE56" i="45"/>
  <c r="J56" i="45"/>
  <c r="N16" i="45"/>
  <c r="AI16" i="45"/>
  <c r="N48" i="45"/>
  <c r="W45" i="45"/>
  <c r="AC53" i="45"/>
  <c r="AT33" i="45"/>
  <c r="V57" i="45"/>
  <c r="AS25" i="45"/>
  <c r="L61" i="45"/>
  <c r="AP61" i="45"/>
  <c r="L24" i="45"/>
  <c r="AM24" i="45"/>
  <c r="BA39" i="45"/>
  <c r="AL52" i="45"/>
  <c r="AU25" i="45"/>
  <c r="AX41" i="45"/>
  <c r="AQ28" i="45"/>
  <c r="AT28" i="45"/>
  <c r="AH56" i="45"/>
  <c r="AN56" i="45"/>
  <c r="AO16" i="45"/>
  <c r="AI28" i="45"/>
  <c r="AR45" i="45"/>
  <c r="AN57" i="45"/>
  <c r="AX17" i="45"/>
  <c r="AG61" i="45"/>
  <c r="R61" i="45"/>
  <c r="AS24" i="45"/>
  <c r="O24" i="45"/>
  <c r="Y22" i="45"/>
  <c r="AZ54" i="45"/>
  <c r="AF39" i="45"/>
  <c r="K16" i="45"/>
  <c r="Q52" i="45"/>
  <c r="W25" i="45"/>
  <c r="AC41" i="45"/>
  <c r="AK28" i="45"/>
  <c r="AH28" i="45"/>
  <c r="V56" i="45"/>
  <c r="AB56" i="45"/>
  <c r="AC16" i="45"/>
  <c r="AL45" i="45"/>
  <c r="AV61" i="45"/>
  <c r="AG24" i="45"/>
  <c r="BB24" i="45"/>
  <c r="AQ22" i="45"/>
  <c r="M54" i="45"/>
  <c r="AJ48" i="45"/>
  <c r="BA52" i="45"/>
  <c r="BA25" i="45"/>
  <c r="AL41" i="45"/>
  <c r="P28" i="45"/>
  <c r="V28" i="45"/>
  <c r="AW56" i="45"/>
  <c r="P56" i="45"/>
  <c r="G41" i="45"/>
  <c r="Q16" i="45"/>
  <c r="Z45" i="45"/>
  <c r="AR53" i="45"/>
  <c r="X21" i="45"/>
  <c r="AY41" i="45"/>
  <c r="AY61" i="45"/>
  <c r="AA61" i="45"/>
  <c r="AV24" i="45"/>
  <c r="AP24" i="45"/>
  <c r="AB54" i="45"/>
  <c r="P57" i="45"/>
  <c r="Z52" i="45"/>
  <c r="AO25" i="45"/>
  <c r="Z41" i="45"/>
  <c r="AZ28" i="45"/>
  <c r="AX16" i="45"/>
  <c r="AR16" i="45"/>
  <c r="N45" i="45"/>
  <c r="W53" i="45"/>
  <c r="O21" i="45"/>
  <c r="AP41" i="45"/>
  <c r="AS61" i="45"/>
  <c r="AJ61" i="45"/>
  <c r="AJ24" i="45"/>
  <c r="AD24" i="45"/>
  <c r="V54" i="45"/>
  <c r="AX39" i="45"/>
  <c r="Y61" i="45"/>
  <c r="J41" i="45"/>
  <c r="AU24" i="45"/>
  <c r="AI25" i="45"/>
  <c r="AC25" i="45"/>
  <c r="V40" i="45"/>
  <c r="AQ61" i="45"/>
  <c r="Y44" i="45"/>
  <c r="AL53" i="45"/>
  <c r="Q53" i="45"/>
  <c r="P17" i="45"/>
  <c r="AQ25" i="45"/>
  <c r="M25" i="45"/>
  <c r="AG29" i="45"/>
  <c r="X29" i="45"/>
  <c r="R37" i="45"/>
  <c r="AV57" i="45"/>
  <c r="AP57" i="45"/>
  <c r="K63" i="45"/>
  <c r="AF63" i="45"/>
  <c r="AZ22" i="45"/>
  <c r="BA43" i="45"/>
  <c r="W43" i="45"/>
  <c r="AO55" i="45"/>
  <c r="AX55" i="45"/>
  <c r="R20" i="45"/>
  <c r="AM20" i="45"/>
  <c r="AD60" i="45"/>
  <c r="AX63" i="45"/>
  <c r="H25" i="45"/>
  <c r="BA24" i="45"/>
  <c r="W24" i="45"/>
  <c r="AX25" i="45"/>
  <c r="AR25" i="45"/>
  <c r="J40" i="45"/>
  <c r="AZ48" i="45"/>
  <c r="K53" i="45"/>
  <c r="H24" i="45"/>
  <c r="AT17" i="45"/>
  <c r="AT25" i="45"/>
  <c r="AN25" i="45"/>
  <c r="Y41" i="45"/>
  <c r="I29" i="45"/>
  <c r="AP29" i="45"/>
  <c r="L37" i="45"/>
  <c r="O37" i="45"/>
  <c r="AA49" i="45"/>
  <c r="AG57" i="45"/>
  <c r="R57" i="45"/>
  <c r="AO35" i="45"/>
  <c r="AC63" i="45"/>
  <c r="AL63" i="45"/>
  <c r="AN22" i="45"/>
  <c r="Z43" i="45"/>
  <c r="Q43" i="45"/>
  <c r="AR55" i="45"/>
  <c r="Z55" i="45"/>
  <c r="AG20" i="45"/>
  <c r="O20" i="45"/>
  <c r="O60" i="45"/>
  <c r="AI31" i="45"/>
  <c r="AR51" i="45"/>
  <c r="AZ25" i="45"/>
  <c r="AI63" i="45"/>
  <c r="AL43" i="45"/>
  <c r="AA20" i="45"/>
  <c r="AM60" i="45"/>
  <c r="AO24" i="45"/>
  <c r="AX24" i="45"/>
  <c r="AL25" i="45"/>
  <c r="AF25" i="45"/>
  <c r="AB40" i="45"/>
  <c r="AH48" i="45"/>
  <c r="AI53" i="45"/>
  <c r="AU53" i="45"/>
  <c r="P36" i="45"/>
  <c r="V17" i="45"/>
  <c r="AH25" i="45"/>
  <c r="AB25" i="45"/>
  <c r="AW41" i="45"/>
  <c r="L29" i="45"/>
  <c r="O29" i="45"/>
  <c r="BB37" i="45"/>
  <c r="AS37" i="45"/>
  <c r="R49" i="45"/>
  <c r="AY57" i="45"/>
  <c r="H63" i="45"/>
  <c r="Z63" i="45"/>
  <c r="AW22" i="45"/>
  <c r="AO43" i="45"/>
  <c r="AR43" i="45"/>
  <c r="AF55" i="45"/>
  <c r="Q55" i="45"/>
  <c r="AV20" i="45"/>
  <c r="AU31" i="45"/>
  <c r="AL51" i="45"/>
  <c r="AZ61" i="45"/>
  <c r="AC24" i="45"/>
  <c r="AL24" i="45"/>
  <c r="Z25" i="45"/>
  <c r="AQ40" i="45"/>
  <c r="J48" i="45"/>
  <c r="BA60" i="45"/>
  <c r="N53" i="45"/>
  <c r="Z53" i="45"/>
  <c r="AE36" i="45"/>
  <c r="AW17" i="45"/>
  <c r="V25" i="45"/>
  <c r="P25" i="45"/>
  <c r="AZ41" i="45"/>
  <c r="AS29" i="45"/>
  <c r="AY29" i="45"/>
  <c r="AD37" i="45"/>
  <c r="AG37" i="45"/>
  <c r="I57" i="45"/>
  <c r="AM57" i="45"/>
  <c r="AR63" i="45"/>
  <c r="N63" i="45"/>
  <c r="AB22" i="45"/>
  <c r="AH46" i="45"/>
  <c r="AI43" i="45"/>
  <c r="AF43" i="45"/>
  <c r="N55" i="45"/>
  <c r="I20" i="45"/>
  <c r="AP20" i="45"/>
  <c r="AO51" i="45"/>
  <c r="AE25" i="45"/>
  <c r="AU43" i="45"/>
  <c r="BB20" i="45"/>
  <c r="W60" i="45"/>
  <c r="Q24" i="45"/>
  <c r="N25" i="45"/>
  <c r="AK40" i="45"/>
  <c r="AW48" i="45"/>
  <c r="G25" i="45"/>
  <c r="AR60" i="45"/>
  <c r="AX53" i="45"/>
  <c r="AZ17" i="45"/>
  <c r="AW25" i="45"/>
  <c r="AM29" i="45"/>
  <c r="AD29" i="45"/>
  <c r="AY37" i="45"/>
  <c r="AV37" i="45"/>
  <c r="X57" i="45"/>
  <c r="AA57" i="45"/>
  <c r="W63" i="45"/>
  <c r="V22" i="45"/>
  <c r="AH62" i="45"/>
  <c r="N43" i="45"/>
  <c r="H55" i="45"/>
  <c r="AU55" i="45"/>
  <c r="L20" i="45"/>
  <c r="AJ20" i="45"/>
  <c r="AZ40" i="45"/>
  <c r="AB48" i="45"/>
  <c r="AX60" i="45"/>
  <c r="AF60" i="45"/>
  <c r="AK25" i="45"/>
  <c r="AU63" i="45"/>
  <c r="Q63" i="45"/>
  <c r="G22" i="45"/>
  <c r="H43" i="45"/>
  <c r="AX43" i="45"/>
  <c r="AS20" i="45"/>
  <c r="AD20" i="45"/>
  <c r="S37" i="45"/>
  <c r="M37" i="45"/>
  <c r="AT37" i="45"/>
  <c r="AW37" i="45"/>
  <c r="U52" i="45"/>
  <c r="X52" i="45"/>
  <c r="L52" i="45"/>
  <c r="U32" i="45"/>
  <c r="BB32" i="45"/>
  <c r="T23" i="45"/>
  <c r="AX23" i="45"/>
  <c r="W23" i="45"/>
  <c r="T19" i="45"/>
  <c r="BA19" i="45"/>
  <c r="AC20" i="45"/>
  <c r="AR52" i="45"/>
  <c r="AU52" i="45"/>
  <c r="W41" i="45"/>
  <c r="V16" i="45"/>
  <c r="P16" i="45"/>
  <c r="P40" i="45"/>
  <c r="V48" i="45"/>
  <c r="Y48" i="45"/>
  <c r="AF48" i="45"/>
  <c r="N21" i="45"/>
  <c r="BA21" i="45"/>
  <c r="K45" i="45"/>
  <c r="BA45" i="45"/>
  <c r="AK52" i="45"/>
  <c r="N60" i="45"/>
  <c r="AQ37" i="45"/>
  <c r="P37" i="45"/>
  <c r="AK57" i="45"/>
  <c r="AM56" i="45"/>
  <c r="V30" i="45"/>
  <c r="Z15" i="45"/>
  <c r="AC23" i="45"/>
  <c r="R28" i="45"/>
  <c r="S17" i="45"/>
  <c r="AH17" i="45"/>
  <c r="M17" i="45"/>
  <c r="AQ17" i="45"/>
  <c r="S46" i="45"/>
  <c r="M46" i="45"/>
  <c r="AW46" i="45"/>
  <c r="D30" i="48"/>
  <c r="F30" i="48"/>
  <c r="E30" i="48"/>
  <c r="E40" i="48"/>
  <c r="D40" i="48"/>
  <c r="F40" i="48"/>
  <c r="D50" i="48"/>
  <c r="E50" i="48"/>
  <c r="F50" i="48"/>
  <c r="F20" i="48"/>
  <c r="D20" i="48"/>
  <c r="E20" i="48"/>
  <c r="D53" i="48"/>
  <c r="F53" i="48"/>
  <c r="E53" i="48"/>
  <c r="F45" i="45"/>
  <c r="D45" i="45"/>
  <c r="AK45" i="45" s="1"/>
  <c r="D15" i="48"/>
  <c r="E15" i="48"/>
  <c r="F15" i="48"/>
  <c r="Q23" i="45"/>
  <c r="AJ52" i="45"/>
  <c r="S61" i="45"/>
  <c r="AB61" i="45"/>
  <c r="T51" i="45"/>
  <c r="N51" i="45"/>
  <c r="AX51" i="45"/>
  <c r="AI51" i="45"/>
  <c r="H51" i="45"/>
  <c r="Q51" i="45"/>
  <c r="AF51" i="45"/>
  <c r="T39" i="45"/>
  <c r="Z39" i="45"/>
  <c r="K39" i="45"/>
  <c r="AU39" i="45"/>
  <c r="H39" i="45"/>
  <c r="AR39" i="45"/>
  <c r="AL39" i="45"/>
  <c r="AH37" i="45"/>
  <c r="N20" i="45"/>
  <c r="Q41" i="45"/>
  <c r="P48" i="45"/>
  <c r="AQ57" i="45"/>
  <c r="AR23" i="45"/>
  <c r="AU51" i="45"/>
  <c r="AD52" i="45"/>
  <c r="U25" i="45"/>
  <c r="L25" i="45"/>
  <c r="X25" i="45"/>
  <c r="U48" i="45"/>
  <c r="I48" i="45"/>
  <c r="AA48" i="45"/>
  <c r="S18" i="45"/>
  <c r="P18" i="45"/>
  <c r="AH18" i="45"/>
  <c r="S54" i="45"/>
  <c r="P54" i="45"/>
  <c r="Y54" i="45"/>
  <c r="AK54" i="45"/>
  <c r="AT54" i="45"/>
  <c r="AW54" i="45"/>
  <c r="G54" i="45"/>
  <c r="G61" i="45"/>
  <c r="AE40" i="45"/>
  <c r="G37" i="45"/>
  <c r="AC21" i="45"/>
  <c r="AO41" i="45"/>
  <c r="Y16" i="45"/>
  <c r="M40" i="45"/>
  <c r="Y40" i="45"/>
  <c r="M48" i="45"/>
  <c r="AQ48" i="45"/>
  <c r="AZ57" i="45"/>
  <c r="AC60" i="45"/>
  <c r="W21" i="45"/>
  <c r="Q21" i="45"/>
  <c r="AF45" i="45"/>
  <c r="Q45" i="45"/>
  <c r="AE29" i="45"/>
  <c r="AK37" i="45"/>
  <c r="AE57" i="45"/>
  <c r="AB50" i="45"/>
  <c r="AN54" i="45"/>
  <c r="AS48" i="45"/>
  <c r="H15" i="45"/>
  <c r="AU19" i="45"/>
  <c r="AI39" i="45"/>
  <c r="Z51" i="45"/>
  <c r="S41" i="45"/>
  <c r="AE41" i="45"/>
  <c r="AT41" i="45"/>
  <c r="U53" i="45"/>
  <c r="BB53" i="45"/>
  <c r="S22" i="45"/>
  <c r="M22" i="45"/>
  <c r="AE22" i="45"/>
  <c r="AH22" i="45"/>
  <c r="AK22" i="45"/>
  <c r="AT22" i="45"/>
  <c r="U33" i="45"/>
  <c r="L33" i="45"/>
  <c r="K41" i="45"/>
  <c r="AN40" i="45"/>
  <c r="AT48" i="45"/>
  <c r="AO60" i="45"/>
  <c r="AR21" i="45"/>
  <c r="AE37" i="45"/>
  <c r="BA41" i="45"/>
  <c r="AU60" i="45"/>
  <c r="AI41" i="45"/>
  <c r="M16" i="45"/>
  <c r="AW40" i="45"/>
  <c r="AT40" i="45"/>
  <c r="AN48" i="45"/>
  <c r="AE48" i="45"/>
  <c r="Z60" i="45"/>
  <c r="J61" i="45"/>
  <c r="Q60" i="45"/>
  <c r="AL21" i="45"/>
  <c r="AO57" i="45"/>
  <c r="BA37" i="45"/>
  <c r="AN61" i="45"/>
  <c r="Y37" i="45"/>
  <c r="AH50" i="45"/>
  <c r="AH54" i="45"/>
  <c r="AG48" i="45"/>
  <c r="W19" i="45"/>
  <c r="N39" i="45"/>
  <c r="BA51" i="45"/>
  <c r="AY32" i="45"/>
  <c r="S49" i="45"/>
  <c r="Y49" i="45"/>
  <c r="U36" i="45"/>
  <c r="AY36" i="45"/>
  <c r="R36" i="45"/>
  <c r="AG36" i="45"/>
  <c r="BB36" i="45"/>
  <c r="X36" i="45"/>
  <c r="U16" i="45"/>
  <c r="AA16" i="45"/>
  <c r="R16" i="45"/>
  <c r="AM16" i="45"/>
  <c r="AD16" i="45"/>
  <c r="AJ16" i="45"/>
  <c r="I16" i="45"/>
  <c r="T59" i="45"/>
  <c r="AX59" i="45"/>
  <c r="H59" i="45"/>
  <c r="W59" i="45"/>
  <c r="AC59" i="45"/>
  <c r="Q59" i="45"/>
  <c r="U44" i="45"/>
  <c r="AJ44" i="45"/>
  <c r="AS44" i="45"/>
  <c r="F38" i="48"/>
  <c r="E38" i="48"/>
  <c r="D38" i="48"/>
  <c r="S58" i="45"/>
  <c r="M58" i="45"/>
  <c r="AT58" i="45"/>
  <c r="AX19" i="45"/>
  <c r="AS32" i="45"/>
  <c r="S57" i="45"/>
  <c r="Y57" i="45"/>
  <c r="AH57" i="45"/>
  <c r="AB57" i="45"/>
  <c r="D38" i="45"/>
  <c r="F38" i="45"/>
  <c r="U38" i="45" s="1"/>
  <c r="E62" i="48"/>
  <c r="D62" i="48"/>
  <c r="F62" i="48"/>
  <c r="AZ37" i="45"/>
  <c r="H21" i="45"/>
  <c r="K21" i="45"/>
  <c r="AU21" i="45"/>
  <c r="AW61" i="45"/>
  <c r="K60" i="45"/>
  <c r="AN37" i="45"/>
  <c r="AT61" i="45"/>
  <c r="AO19" i="45"/>
  <c r="K51" i="45"/>
  <c r="AC51" i="45"/>
  <c r="AD32" i="45"/>
  <c r="H60" i="45"/>
  <c r="T47" i="45"/>
  <c r="AC47" i="45"/>
  <c r="T27" i="45"/>
  <c r="Q27" i="45"/>
  <c r="S34" i="45"/>
  <c r="V34" i="45"/>
  <c r="AZ34" i="45"/>
  <c r="U56" i="45"/>
  <c r="AS56" i="45"/>
  <c r="U17" i="45"/>
  <c r="AV17" i="45"/>
  <c r="AG17" i="45"/>
  <c r="T15" i="45"/>
  <c r="Q15" i="45"/>
  <c r="W15" i="45"/>
  <c r="AC15" i="45"/>
  <c r="AI15" i="45"/>
  <c r="N15" i="45"/>
  <c r="AR15" i="45"/>
  <c r="B13" i="48"/>
  <c r="C13" i="48" s="1"/>
  <c r="E41" i="48"/>
  <c r="D41" i="48"/>
  <c r="F41" i="48"/>
  <c r="D51" i="48"/>
  <c r="F51" i="48"/>
  <c r="E51" i="48"/>
  <c r="B13" i="45"/>
  <c r="C13" i="45" s="1"/>
  <c r="E48" i="48"/>
  <c r="F48" i="48"/>
  <c r="D48" i="48"/>
  <c r="E52" i="48"/>
  <c r="D52" i="48"/>
  <c r="F52" i="48"/>
  <c r="D19" i="48"/>
  <c r="E19" i="48"/>
  <c r="F19" i="48"/>
  <c r="E59" i="48"/>
  <c r="F59" i="48"/>
  <c r="D59" i="48"/>
  <c r="F32" i="48"/>
  <c r="E32" i="48"/>
  <c r="D32" i="48"/>
  <c r="F42" i="48"/>
  <c r="D42" i="48"/>
  <c r="E42" i="48"/>
  <c r="F33" i="48"/>
  <c r="E33" i="48"/>
  <c r="D33" i="48"/>
  <c r="D34" i="48"/>
  <c r="E34" i="48"/>
  <c r="F34" i="48"/>
  <c r="D61" i="48"/>
  <c r="F61" i="48"/>
  <c r="E61" i="48"/>
  <c r="F63" i="48"/>
  <c r="E63" i="48"/>
  <c r="D63" i="48"/>
  <c r="F22" i="48"/>
  <c r="D22" i="48"/>
  <c r="E22" i="48"/>
  <c r="D56" i="48"/>
  <c r="E56" i="48"/>
  <c r="F56" i="48"/>
  <c r="F57" i="48"/>
  <c r="D57" i="48"/>
  <c r="E57" i="48"/>
  <c r="E26" i="48"/>
  <c r="F26" i="48"/>
  <c r="D26" i="48"/>
  <c r="F43" i="48"/>
  <c r="E43" i="48"/>
  <c r="D43" i="48"/>
  <c r="F29" i="48"/>
  <c r="D29" i="48"/>
  <c r="E29" i="48"/>
  <c r="F31" i="48"/>
  <c r="E31" i="48"/>
  <c r="D31" i="48"/>
  <c r="F47" i="48"/>
  <c r="D47" i="48"/>
  <c r="E47" i="48"/>
  <c r="F46" i="48"/>
  <c r="D46" i="48"/>
  <c r="E46" i="48"/>
  <c r="F16" i="48"/>
  <c r="E16" i="48"/>
  <c r="D16" i="48"/>
  <c r="E17" i="48"/>
  <c r="F17" i="48"/>
  <c r="D17" i="48"/>
  <c r="E36" i="48"/>
  <c r="F36" i="48"/>
  <c r="D36" i="48"/>
  <c r="E60" i="48"/>
  <c r="F60" i="48"/>
  <c r="D60" i="48"/>
  <c r="E27" i="48"/>
  <c r="D27" i="48"/>
  <c r="F27" i="48"/>
  <c r="E37" i="48"/>
  <c r="D37" i="48"/>
  <c r="F37" i="48"/>
  <c r="D54" i="48"/>
  <c r="F54" i="48"/>
  <c r="E54" i="48"/>
  <c r="F18" i="48"/>
  <c r="D18" i="48"/>
  <c r="E18" i="48"/>
  <c r="D44" i="48"/>
  <c r="E44" i="48"/>
  <c r="F44" i="48"/>
  <c r="E45" i="48"/>
  <c r="F45" i="48"/>
  <c r="D45" i="48"/>
  <c r="E39" i="48"/>
  <c r="F39" i="48"/>
  <c r="D39" i="48"/>
  <c r="D55" i="48"/>
  <c r="E55" i="48"/>
  <c r="F55" i="48"/>
  <c r="E24" i="48"/>
  <c r="D24" i="48"/>
  <c r="F24" i="48"/>
  <c r="F25" i="48"/>
  <c r="E25" i="48"/>
  <c r="D25" i="48"/>
  <c r="D49" i="48"/>
  <c r="F49" i="48"/>
  <c r="E49" i="48"/>
  <c r="E58" i="48"/>
  <c r="F58" i="48"/>
  <c r="D58" i="48"/>
  <c r="F28" i="48"/>
  <c r="D28" i="48"/>
  <c r="E28" i="48"/>
  <c r="D35" i="48"/>
  <c r="E35" i="48"/>
  <c r="F35" i="48"/>
  <c r="F21" i="48"/>
  <c r="E21" i="48"/>
  <c r="D21" i="48"/>
  <c r="F23" i="48"/>
  <c r="E23" i="48"/>
  <c r="D23" i="48"/>
  <c r="J29" i="45"/>
  <c r="AO48" i="45"/>
  <c r="AU48" i="45"/>
  <c r="Z33" i="45"/>
  <c r="AL33" i="45"/>
  <c r="Y32" i="45"/>
  <c r="AZ44" i="45"/>
  <c r="P52" i="45"/>
  <c r="AT21" i="45"/>
  <c r="AT29" i="45"/>
  <c r="AH41" i="45"/>
  <c r="AN41" i="45"/>
  <c r="AE49" i="45"/>
  <c r="M49" i="45"/>
  <c r="X17" i="45"/>
  <c r="R17" i="45"/>
  <c r="AM25" i="45"/>
  <c r="AV25" i="45"/>
  <c r="I53" i="45"/>
  <c r="AV53" i="45"/>
  <c r="V50" i="45"/>
  <c r="M50" i="45"/>
  <c r="Z35" i="45"/>
  <c r="AC35" i="45"/>
  <c r="AA56" i="45"/>
  <c r="AV56" i="45"/>
  <c r="AW18" i="45"/>
  <c r="AQ18" i="45"/>
  <c r="Y46" i="45"/>
  <c r="AQ46" i="45"/>
  <c r="R48" i="45"/>
  <c r="AR19" i="45"/>
  <c r="AC19" i="45"/>
  <c r="Z27" i="45"/>
  <c r="N31" i="45"/>
  <c r="Z31" i="45"/>
  <c r="AY28" i="45"/>
  <c r="M51" i="47"/>
  <c r="AD51" i="47"/>
  <c r="AB51" i="47"/>
  <c r="AH51" i="47"/>
  <c r="Z51" i="47"/>
  <c r="AG51" i="47"/>
  <c r="X51" i="47"/>
  <c r="AE51" i="47"/>
  <c r="W51" i="47"/>
  <c r="V51" i="47"/>
  <c r="AA51" i="47"/>
  <c r="AC51" i="47"/>
  <c r="R51" i="47"/>
  <c r="AJ51" i="47"/>
  <c r="T51" i="47"/>
  <c r="N51" i="47"/>
  <c r="L51" i="47"/>
  <c r="S51" i="47"/>
  <c r="AF51" i="47"/>
  <c r="Q51" i="47"/>
  <c r="K51" i="47"/>
  <c r="U51" i="47" s="1"/>
  <c r="O51" i="47"/>
  <c r="P51" i="47" s="1"/>
  <c r="M33" i="47"/>
  <c r="AB33" i="47"/>
  <c r="AH33" i="47"/>
  <c r="Z33" i="47"/>
  <c r="AF33" i="47"/>
  <c r="W33" i="47"/>
  <c r="AE33" i="47"/>
  <c r="V33" i="47"/>
  <c r="AC33" i="47"/>
  <c r="AJ33" i="47"/>
  <c r="X33" i="47"/>
  <c r="O33" i="47"/>
  <c r="P33" i="47" s="1"/>
  <c r="T33" i="47"/>
  <c r="N33" i="47"/>
  <c r="S33" i="47"/>
  <c r="AG33" i="47"/>
  <c r="K33" i="47"/>
  <c r="U33" i="47" s="1"/>
  <c r="L33" i="47"/>
  <c r="R33" i="47"/>
  <c r="AD33" i="47"/>
  <c r="Q33" i="47"/>
  <c r="AA33" i="47"/>
  <c r="M16" i="47"/>
  <c r="AJ16" i="47"/>
  <c r="AA16" i="47"/>
  <c r="AG16" i="47"/>
  <c r="X16" i="47"/>
  <c r="AE16" i="47"/>
  <c r="V16" i="47"/>
  <c r="AD16" i="47"/>
  <c r="AB16" i="47"/>
  <c r="AC16" i="47"/>
  <c r="T16" i="47"/>
  <c r="N16" i="47"/>
  <c r="AF16" i="47"/>
  <c r="S16" i="47"/>
  <c r="R16" i="47"/>
  <c r="Q16" i="47"/>
  <c r="K16" i="47"/>
  <c r="U16" i="47" s="1"/>
  <c r="Z16" i="47"/>
  <c r="O16" i="47"/>
  <c r="P16" i="47" s="1"/>
  <c r="L16" i="47"/>
  <c r="W16" i="47"/>
  <c r="AH16" i="47"/>
  <c r="M28" i="47"/>
  <c r="AE28" i="47"/>
  <c r="V28" i="47"/>
  <c r="AC28" i="47"/>
  <c r="AJ28" i="47"/>
  <c r="AA28" i="47"/>
  <c r="AH28" i="47"/>
  <c r="Z28" i="47"/>
  <c r="AF28" i="47"/>
  <c r="W28" i="47"/>
  <c r="AD28" i="47"/>
  <c r="S28" i="47"/>
  <c r="AG28" i="47"/>
  <c r="X28" i="47"/>
  <c r="R28" i="47"/>
  <c r="Q28" i="47"/>
  <c r="N28" i="47"/>
  <c r="O28" i="47"/>
  <c r="P28" i="47" s="1"/>
  <c r="AB28" i="47"/>
  <c r="L28" i="47"/>
  <c r="K28" i="47"/>
  <c r="U28" i="47" s="1"/>
  <c r="T28" i="47"/>
  <c r="M48" i="47"/>
  <c r="AJ48" i="47"/>
  <c r="AA48" i="47"/>
  <c r="AG48" i="47"/>
  <c r="X48" i="47"/>
  <c r="AE48" i="47"/>
  <c r="AD48" i="47"/>
  <c r="AB48" i="47"/>
  <c r="AH48" i="47"/>
  <c r="W48" i="47"/>
  <c r="T48" i="47"/>
  <c r="S48" i="47"/>
  <c r="R48" i="47"/>
  <c r="AF48" i="47"/>
  <c r="V48" i="47"/>
  <c r="N48" i="47"/>
  <c r="Z48" i="47"/>
  <c r="Q48" i="47"/>
  <c r="K48" i="47"/>
  <c r="U48" i="47" s="1"/>
  <c r="AC48" i="47"/>
  <c r="L48" i="47"/>
  <c r="O48" i="47"/>
  <c r="P48" i="47" s="1"/>
  <c r="M39" i="47"/>
  <c r="AH39" i="47"/>
  <c r="Z39" i="47"/>
  <c r="AF39" i="47"/>
  <c r="W39" i="47"/>
  <c r="AD39" i="47"/>
  <c r="AC39" i="47"/>
  <c r="AJ39" i="47"/>
  <c r="AA39" i="47"/>
  <c r="S39" i="47"/>
  <c r="R39" i="47"/>
  <c r="X39" i="47"/>
  <c r="Q39" i="47"/>
  <c r="O39" i="47"/>
  <c r="P39" i="47" s="1"/>
  <c r="AG39" i="47"/>
  <c r="N39" i="47"/>
  <c r="V39" i="47"/>
  <c r="T39" i="47"/>
  <c r="L39" i="47"/>
  <c r="AE39" i="47"/>
  <c r="K39" i="47"/>
  <c r="U39" i="47" s="1"/>
  <c r="AB39" i="47"/>
  <c r="M19" i="47"/>
  <c r="AD19" i="47"/>
  <c r="AB19" i="47"/>
  <c r="AH19" i="47"/>
  <c r="Z19" i="47"/>
  <c r="AG19" i="47"/>
  <c r="X19" i="47"/>
  <c r="AE19" i="47"/>
  <c r="V19" i="47"/>
  <c r="AC19" i="47"/>
  <c r="K19" i="47"/>
  <c r="U19" i="47" s="1"/>
  <c r="AF19" i="47"/>
  <c r="O19" i="47"/>
  <c r="P19" i="47" s="1"/>
  <c r="W19" i="47"/>
  <c r="R19" i="47"/>
  <c r="AJ19" i="47"/>
  <c r="T19" i="47"/>
  <c r="N19" i="47"/>
  <c r="S19" i="47"/>
  <c r="Q19" i="47"/>
  <c r="L19" i="47"/>
  <c r="AA19" i="47"/>
  <c r="AC48" i="45"/>
  <c r="AI48" i="45"/>
  <c r="AX33" i="45"/>
  <c r="Q33" i="45"/>
  <c r="J44" i="45"/>
  <c r="AN44" i="45"/>
  <c r="J49" i="45"/>
  <c r="AZ36" i="45"/>
  <c r="AB21" i="45"/>
  <c r="AH29" i="45"/>
  <c r="Y29" i="45"/>
  <c r="M41" i="45"/>
  <c r="AB41" i="45"/>
  <c r="AT49" i="45"/>
  <c r="AY17" i="45"/>
  <c r="AS17" i="45"/>
  <c r="AA25" i="45"/>
  <c r="AJ25" i="45"/>
  <c r="L53" i="45"/>
  <c r="AA53" i="45"/>
  <c r="AK50" i="45"/>
  <c r="AQ50" i="45"/>
  <c r="AL35" i="45"/>
  <c r="Q35" i="45"/>
  <c r="O56" i="45"/>
  <c r="AJ56" i="45"/>
  <c r="AK18" i="45"/>
  <c r="AE18" i="45"/>
  <c r="AT46" i="45"/>
  <c r="AE46" i="45"/>
  <c r="Y62" i="45"/>
  <c r="L48" i="45"/>
  <c r="BB48" i="45"/>
  <c r="AI19" i="45"/>
  <c r="Q19" i="45"/>
  <c r="AU27" i="45"/>
  <c r="AX31" i="45"/>
  <c r="AR31" i="45"/>
  <c r="I28" i="45"/>
  <c r="AS28" i="45"/>
  <c r="AS52" i="45"/>
  <c r="AP32" i="45"/>
  <c r="M64" i="47"/>
  <c r="AJ64" i="47"/>
  <c r="AA64" i="47"/>
  <c r="AG64" i="47"/>
  <c r="X64" i="47"/>
  <c r="AE64" i="47"/>
  <c r="AD64" i="47"/>
  <c r="AB64" i="47"/>
  <c r="T64" i="47"/>
  <c r="Z64" i="47"/>
  <c r="S64" i="47"/>
  <c r="AC64" i="47"/>
  <c r="R64" i="47"/>
  <c r="W64" i="47"/>
  <c r="V64" i="47"/>
  <c r="O64" i="47"/>
  <c r="P64" i="47" s="1"/>
  <c r="Q64" i="47"/>
  <c r="N64" i="47"/>
  <c r="K64" i="47"/>
  <c r="U64" i="47" s="1"/>
  <c r="L64" i="47"/>
  <c r="AH64" i="47"/>
  <c r="AF64" i="47"/>
  <c r="M50" i="47"/>
  <c r="AC50" i="47"/>
  <c r="AJ50" i="47"/>
  <c r="AA50" i="47"/>
  <c r="AG50" i="47"/>
  <c r="X50" i="47"/>
  <c r="AF50" i="47"/>
  <c r="W50" i="47"/>
  <c r="AD50" i="47"/>
  <c r="AE50" i="47"/>
  <c r="V50" i="47"/>
  <c r="AH50" i="47"/>
  <c r="O50" i="47"/>
  <c r="P50" i="47" s="1"/>
  <c r="T50" i="47"/>
  <c r="Q50" i="47"/>
  <c r="AB50" i="47"/>
  <c r="N50" i="47"/>
  <c r="S50" i="47"/>
  <c r="K50" i="47"/>
  <c r="U50" i="47" s="1"/>
  <c r="L50" i="47"/>
  <c r="Z50" i="47"/>
  <c r="R50" i="47"/>
  <c r="M29" i="47"/>
  <c r="AF29" i="47"/>
  <c r="W29" i="47"/>
  <c r="AD29" i="47"/>
  <c r="AB29" i="47"/>
  <c r="AJ29" i="47"/>
  <c r="AA29" i="47"/>
  <c r="AG29" i="47"/>
  <c r="X29" i="47"/>
  <c r="AE29" i="47"/>
  <c r="Q29" i="47"/>
  <c r="AH29" i="47"/>
  <c r="AC29" i="47"/>
  <c r="T29" i="47"/>
  <c r="N29" i="47"/>
  <c r="S29" i="47"/>
  <c r="K29" i="47"/>
  <c r="U29" i="47" s="1"/>
  <c r="R29" i="47"/>
  <c r="L29" i="47"/>
  <c r="V29" i="47"/>
  <c r="Z29" i="47"/>
  <c r="O29" i="47"/>
  <c r="P29" i="47" s="1"/>
  <c r="M32" i="47"/>
  <c r="AJ32" i="47"/>
  <c r="AA32" i="47"/>
  <c r="AG32" i="47"/>
  <c r="X32" i="47"/>
  <c r="AE32" i="47"/>
  <c r="V32" i="47"/>
  <c r="AD32" i="47"/>
  <c r="AB32" i="47"/>
  <c r="T32" i="47"/>
  <c r="S32" i="47"/>
  <c r="AH32" i="47"/>
  <c r="W32" i="47"/>
  <c r="R32" i="47"/>
  <c r="Z32" i="47"/>
  <c r="AF32" i="47"/>
  <c r="Q32" i="47"/>
  <c r="O32" i="47"/>
  <c r="P32" i="47" s="1"/>
  <c r="AC32" i="47"/>
  <c r="N32" i="47"/>
  <c r="K32" i="47"/>
  <c r="U32" i="47" s="1"/>
  <c r="L32" i="47"/>
  <c r="M53" i="47"/>
  <c r="AF53" i="47"/>
  <c r="W53" i="47"/>
  <c r="AD53" i="47"/>
  <c r="AB53" i="47"/>
  <c r="AJ53" i="47"/>
  <c r="AA53" i="47"/>
  <c r="AG53" i="47"/>
  <c r="X53" i="47"/>
  <c r="Q53" i="47"/>
  <c r="AE53" i="47"/>
  <c r="AH53" i="47"/>
  <c r="Z53" i="47"/>
  <c r="T53" i="47"/>
  <c r="N53" i="47"/>
  <c r="AC53" i="47"/>
  <c r="K53" i="47"/>
  <c r="U53" i="47" s="1"/>
  <c r="O53" i="47"/>
  <c r="P53" i="47" s="1"/>
  <c r="L53" i="47"/>
  <c r="V53" i="47"/>
  <c r="R53" i="47"/>
  <c r="S53" i="47"/>
  <c r="M43" i="47"/>
  <c r="AD43" i="47"/>
  <c r="AB43" i="47"/>
  <c r="AH43" i="47"/>
  <c r="Z43" i="47"/>
  <c r="AG43" i="47"/>
  <c r="X43" i="47"/>
  <c r="AE43" i="47"/>
  <c r="V43" i="47"/>
  <c r="AC43" i="47"/>
  <c r="R43" i="47"/>
  <c r="Q43" i="47"/>
  <c r="AA43" i="47"/>
  <c r="AF43" i="47"/>
  <c r="O43" i="47"/>
  <c r="P43" i="47" s="1"/>
  <c r="L43" i="47"/>
  <c r="N43" i="47"/>
  <c r="K43" i="47"/>
  <c r="U43" i="47" s="1"/>
  <c r="AJ43" i="47"/>
  <c r="W43" i="47"/>
  <c r="S43" i="47"/>
  <c r="T43" i="47"/>
  <c r="G44" i="45"/>
  <c r="AZ29" i="45"/>
  <c r="AN49" i="45"/>
  <c r="AY53" i="45"/>
  <c r="AP53" i="45"/>
  <c r="P50" i="45"/>
  <c r="AE50" i="45"/>
  <c r="AU35" i="45"/>
  <c r="AR35" i="45"/>
  <c r="Y18" i="45"/>
  <c r="AC31" i="45"/>
  <c r="AF31" i="45"/>
  <c r="L28" i="45"/>
  <c r="X28" i="45"/>
  <c r="M62" i="47"/>
  <c r="AG62" i="47"/>
  <c r="X62" i="47"/>
  <c r="AE62" i="47"/>
  <c r="AC62" i="47"/>
  <c r="AB62" i="47"/>
  <c r="AH62" i="47"/>
  <c r="Z62" i="47"/>
  <c r="R62" i="47"/>
  <c r="Q62" i="47"/>
  <c r="AF62" i="47"/>
  <c r="W62" i="47"/>
  <c r="O62" i="47"/>
  <c r="P62" i="47" s="1"/>
  <c r="T62" i="47"/>
  <c r="AD62" i="47"/>
  <c r="S62" i="47"/>
  <c r="AJ62" i="47"/>
  <c r="N62" i="47"/>
  <c r="K62" i="47"/>
  <c r="U62" i="47" s="1"/>
  <c r="AA62" i="47"/>
  <c r="L62" i="47"/>
  <c r="V62" i="47"/>
  <c r="M49" i="47"/>
  <c r="AB49" i="47"/>
  <c r="AH49" i="47"/>
  <c r="Z49" i="47"/>
  <c r="AF49" i="47"/>
  <c r="W49" i="47"/>
  <c r="AE49" i="47"/>
  <c r="AC49" i="47"/>
  <c r="O49" i="47"/>
  <c r="P49" i="47" s="1"/>
  <c r="AA49" i="47"/>
  <c r="T49" i="47"/>
  <c r="N49" i="47"/>
  <c r="AD49" i="47"/>
  <c r="S49" i="47"/>
  <c r="AJ49" i="47"/>
  <c r="K49" i="47"/>
  <c r="U49" i="47" s="1"/>
  <c r="V49" i="47"/>
  <c r="L49" i="47"/>
  <c r="AG49" i="47"/>
  <c r="R49" i="47"/>
  <c r="Q49" i="47"/>
  <c r="X49" i="47"/>
  <c r="M26" i="47"/>
  <c r="AC26" i="47"/>
  <c r="AJ26" i="47"/>
  <c r="AA26" i="47"/>
  <c r="AG26" i="47"/>
  <c r="X26" i="47"/>
  <c r="AF26" i="47"/>
  <c r="W26" i="47"/>
  <c r="AD26" i="47"/>
  <c r="AH26" i="47"/>
  <c r="O26" i="47"/>
  <c r="P26" i="47" s="1"/>
  <c r="V26" i="47"/>
  <c r="T26" i="47"/>
  <c r="Q26" i="47"/>
  <c r="AE26" i="47"/>
  <c r="K26" i="47"/>
  <c r="U26" i="47" s="1"/>
  <c r="L26" i="47"/>
  <c r="AB26" i="47"/>
  <c r="N26" i="47"/>
  <c r="S26" i="47"/>
  <c r="R26" i="47"/>
  <c r="Z26" i="47"/>
  <c r="M17" i="47"/>
  <c r="AB17" i="47"/>
  <c r="AH17" i="47"/>
  <c r="Z17" i="47"/>
  <c r="AF17" i="47"/>
  <c r="W17" i="47"/>
  <c r="AE17" i="47"/>
  <c r="V17" i="47"/>
  <c r="AC17" i="47"/>
  <c r="O17" i="47"/>
  <c r="P17" i="47" s="1"/>
  <c r="T17" i="47"/>
  <c r="N17" i="47"/>
  <c r="AJ17" i="47"/>
  <c r="X17" i="47"/>
  <c r="S17" i="47"/>
  <c r="AA17" i="47"/>
  <c r="K17" i="47"/>
  <c r="U17" i="47" s="1"/>
  <c r="AD17" i="47"/>
  <c r="R17" i="47"/>
  <c r="AG17" i="47"/>
  <c r="Q17" i="47"/>
  <c r="L17" i="47"/>
  <c r="M36" i="47"/>
  <c r="AE36" i="47"/>
  <c r="V36" i="47"/>
  <c r="AC36" i="47"/>
  <c r="AJ36" i="47"/>
  <c r="AA36" i="47"/>
  <c r="AH36" i="47"/>
  <c r="Z36" i="47"/>
  <c r="AF36" i="47"/>
  <c r="W36" i="47"/>
  <c r="X36" i="47"/>
  <c r="AB36" i="47"/>
  <c r="AD36" i="47"/>
  <c r="S36" i="47"/>
  <c r="AG36" i="47"/>
  <c r="Q36" i="47"/>
  <c r="T36" i="47"/>
  <c r="R36" i="47"/>
  <c r="L36" i="47"/>
  <c r="O36" i="47"/>
  <c r="P36" i="47" s="1"/>
  <c r="K36" i="47"/>
  <c r="U36" i="47" s="1"/>
  <c r="N36" i="47"/>
  <c r="M57" i="47"/>
  <c r="AB57" i="47"/>
  <c r="AH57" i="47"/>
  <c r="Z57" i="47"/>
  <c r="AF57" i="47"/>
  <c r="W57" i="47"/>
  <c r="AE57" i="47"/>
  <c r="AC57" i="47"/>
  <c r="O57" i="47"/>
  <c r="P57" i="47" s="1"/>
  <c r="AJ57" i="47"/>
  <c r="X57" i="47"/>
  <c r="T57" i="47"/>
  <c r="N57" i="47"/>
  <c r="S57" i="47"/>
  <c r="AD57" i="47"/>
  <c r="K57" i="47"/>
  <c r="U57" i="47" s="1"/>
  <c r="L57" i="47"/>
  <c r="V57" i="47"/>
  <c r="AA57" i="47"/>
  <c r="Q57" i="47"/>
  <c r="AG57" i="47"/>
  <c r="R57" i="47"/>
  <c r="M30" i="47"/>
  <c r="AG30" i="47"/>
  <c r="X30" i="47"/>
  <c r="AE30" i="47"/>
  <c r="V30" i="47"/>
  <c r="AC30" i="47"/>
  <c r="AB30" i="47"/>
  <c r="AH30" i="47"/>
  <c r="Z30" i="47"/>
  <c r="R30" i="47"/>
  <c r="W30" i="47"/>
  <c r="Q30" i="47"/>
  <c r="AA30" i="47"/>
  <c r="O30" i="47"/>
  <c r="P30" i="47" s="1"/>
  <c r="AF30" i="47"/>
  <c r="T30" i="47"/>
  <c r="S30" i="47"/>
  <c r="AD30" i="47"/>
  <c r="N30" i="47"/>
  <c r="K30" i="47"/>
  <c r="U30" i="47" s="1"/>
  <c r="AJ30" i="47"/>
  <c r="L30" i="47"/>
  <c r="M34" i="47"/>
  <c r="AC34" i="47"/>
  <c r="AJ34" i="47"/>
  <c r="AA34" i="47"/>
  <c r="AG34" i="47"/>
  <c r="X34" i="47"/>
  <c r="AF34" i="47"/>
  <c r="W34" i="47"/>
  <c r="AD34" i="47"/>
  <c r="AB34" i="47"/>
  <c r="O34" i="47"/>
  <c r="P34" i="47" s="1"/>
  <c r="AE34" i="47"/>
  <c r="T34" i="47"/>
  <c r="V34" i="47"/>
  <c r="Q34" i="47"/>
  <c r="AH34" i="47"/>
  <c r="Z34" i="47"/>
  <c r="S34" i="47"/>
  <c r="K34" i="47"/>
  <c r="U34" i="47" s="1"/>
  <c r="N34" i="47"/>
  <c r="R34" i="47"/>
  <c r="L34" i="47"/>
  <c r="K48" i="45"/>
  <c r="W48" i="45"/>
  <c r="AR33" i="45"/>
  <c r="M44" i="45"/>
  <c r="Z48" i="45"/>
  <c r="AI33" i="45"/>
  <c r="AF33" i="45"/>
  <c r="AC57" i="45"/>
  <c r="AK44" i="45"/>
  <c r="AQ44" i="45"/>
  <c r="AW29" i="45"/>
  <c r="AN29" i="45"/>
  <c r="AQ41" i="45"/>
  <c r="AH49" i="45"/>
  <c r="AA17" i="45"/>
  <c r="BB25" i="45"/>
  <c r="I33" i="45"/>
  <c r="AD53" i="45"/>
  <c r="AJ53" i="45"/>
  <c r="AZ50" i="45"/>
  <c r="AI35" i="45"/>
  <c r="AF35" i="45"/>
  <c r="AP56" i="45"/>
  <c r="G18" i="45"/>
  <c r="M18" i="45"/>
  <c r="AB30" i="45"/>
  <c r="J46" i="45"/>
  <c r="V46" i="45"/>
  <c r="AE62" i="45"/>
  <c r="AV48" i="45"/>
  <c r="X48" i="45"/>
  <c r="H19" i="45"/>
  <c r="AL19" i="45"/>
  <c r="AR27" i="45"/>
  <c r="W31" i="45"/>
  <c r="AM28" i="45"/>
  <c r="O28" i="45"/>
  <c r="M60" i="47"/>
  <c r="AE60" i="47"/>
  <c r="AC60" i="47"/>
  <c r="AJ60" i="47"/>
  <c r="AA60" i="47"/>
  <c r="AH60" i="47"/>
  <c r="Z60" i="47"/>
  <c r="AF60" i="47"/>
  <c r="W60" i="47"/>
  <c r="X60" i="47"/>
  <c r="V60" i="47"/>
  <c r="S60" i="47"/>
  <c r="AD60" i="47"/>
  <c r="R60" i="47"/>
  <c r="Q60" i="47"/>
  <c r="N60" i="47"/>
  <c r="AB60" i="47"/>
  <c r="AG60" i="47"/>
  <c r="O60" i="47"/>
  <c r="P60" i="47" s="1"/>
  <c r="L60" i="47"/>
  <c r="K60" i="47"/>
  <c r="U60" i="47" s="1"/>
  <c r="T60" i="47"/>
  <c r="M46" i="47"/>
  <c r="AG46" i="47"/>
  <c r="X46" i="47"/>
  <c r="AE46" i="47"/>
  <c r="AC46" i="47"/>
  <c r="AB46" i="47"/>
  <c r="AH46" i="47"/>
  <c r="Z46" i="47"/>
  <c r="AA46" i="47"/>
  <c r="R46" i="47"/>
  <c r="AD46" i="47"/>
  <c r="Q46" i="47"/>
  <c r="AJ46" i="47"/>
  <c r="O46" i="47"/>
  <c r="P46" i="47" s="1"/>
  <c r="T46" i="47"/>
  <c r="S46" i="47"/>
  <c r="K46" i="47"/>
  <c r="U46" i="47" s="1"/>
  <c r="W46" i="47"/>
  <c r="AF46" i="47"/>
  <c r="V46" i="47"/>
  <c r="L46" i="47"/>
  <c r="N46" i="47"/>
  <c r="M25" i="47"/>
  <c r="AB25" i="47"/>
  <c r="AH25" i="47"/>
  <c r="Z25" i="47"/>
  <c r="AF25" i="47"/>
  <c r="W25" i="47"/>
  <c r="AE25" i="47"/>
  <c r="V25" i="47"/>
  <c r="AC25" i="47"/>
  <c r="AA25" i="47"/>
  <c r="O25" i="47"/>
  <c r="P25" i="47" s="1"/>
  <c r="AD25" i="47"/>
  <c r="T25" i="47"/>
  <c r="N25" i="47"/>
  <c r="AG25" i="47"/>
  <c r="S25" i="47"/>
  <c r="AJ25" i="47"/>
  <c r="X25" i="47"/>
  <c r="K25" i="47"/>
  <c r="U25" i="47" s="1"/>
  <c r="L25" i="47"/>
  <c r="Q25" i="47"/>
  <c r="R25" i="47"/>
  <c r="M21" i="47"/>
  <c r="AF21" i="47"/>
  <c r="W21" i="47"/>
  <c r="AD21" i="47"/>
  <c r="AB21" i="47"/>
  <c r="AJ21" i="47"/>
  <c r="AA21" i="47"/>
  <c r="AG21" i="47"/>
  <c r="X21" i="47"/>
  <c r="V21" i="47"/>
  <c r="Q21" i="47"/>
  <c r="Z21" i="47"/>
  <c r="AC21" i="47"/>
  <c r="AE21" i="47"/>
  <c r="T21" i="47"/>
  <c r="N21" i="47"/>
  <c r="K21" i="47"/>
  <c r="U21" i="47" s="1"/>
  <c r="L21" i="47"/>
  <c r="R21" i="47"/>
  <c r="S21" i="47"/>
  <c r="O21" i="47"/>
  <c r="P21" i="47" s="1"/>
  <c r="AH21" i="47"/>
  <c r="M37" i="47"/>
  <c r="AF37" i="47"/>
  <c r="W37" i="47"/>
  <c r="AD37" i="47"/>
  <c r="AB37" i="47"/>
  <c r="AJ37" i="47"/>
  <c r="AA37" i="47"/>
  <c r="AG37" i="47"/>
  <c r="X37" i="47"/>
  <c r="AC37" i="47"/>
  <c r="Q37" i="47"/>
  <c r="T37" i="47"/>
  <c r="N37" i="47"/>
  <c r="K37" i="47"/>
  <c r="U37" i="47" s="1"/>
  <c r="Z37" i="47"/>
  <c r="L37" i="47"/>
  <c r="AE37" i="47"/>
  <c r="R37" i="47"/>
  <c r="AH37" i="47"/>
  <c r="V37" i="47"/>
  <c r="S37" i="47"/>
  <c r="O37" i="47"/>
  <c r="P37" i="47" s="1"/>
  <c r="M54" i="47"/>
  <c r="AG54" i="47"/>
  <c r="X54" i="47"/>
  <c r="AE54" i="47"/>
  <c r="AC54" i="47"/>
  <c r="AB54" i="47"/>
  <c r="AH54" i="47"/>
  <c r="Z54" i="47"/>
  <c r="AJ54" i="47"/>
  <c r="R54" i="47"/>
  <c r="Q54" i="47"/>
  <c r="W54" i="47"/>
  <c r="O54" i="47"/>
  <c r="P54" i="47" s="1"/>
  <c r="AA54" i="47"/>
  <c r="K54" i="47"/>
  <c r="U54" i="47" s="1"/>
  <c r="AF54" i="47"/>
  <c r="S54" i="47"/>
  <c r="AD54" i="47"/>
  <c r="V54" i="47"/>
  <c r="L54" i="47"/>
  <c r="T54" i="47"/>
  <c r="N54" i="47"/>
  <c r="M45" i="47"/>
  <c r="AF45" i="47"/>
  <c r="W45" i="47"/>
  <c r="AD45" i="47"/>
  <c r="AB45" i="47"/>
  <c r="AJ45" i="47"/>
  <c r="AA45" i="47"/>
  <c r="AG45" i="47"/>
  <c r="X45" i="47"/>
  <c r="Q45" i="47"/>
  <c r="Z45" i="47"/>
  <c r="T45" i="47"/>
  <c r="N45" i="47"/>
  <c r="S45" i="47"/>
  <c r="K45" i="47"/>
  <c r="U45" i="47" s="1"/>
  <c r="AH45" i="47"/>
  <c r="R45" i="47"/>
  <c r="L45" i="47"/>
  <c r="O45" i="47"/>
  <c r="P45" i="47" s="1"/>
  <c r="AC45" i="47"/>
  <c r="AE45" i="47"/>
  <c r="V45" i="47"/>
  <c r="AO33" i="45"/>
  <c r="AR48" i="45"/>
  <c r="N33" i="45"/>
  <c r="AL57" i="45"/>
  <c r="P44" i="45"/>
  <c r="AB44" i="45"/>
  <c r="AT36" i="45"/>
  <c r="AQ29" i="45"/>
  <c r="AB29" i="45"/>
  <c r="V41" i="45"/>
  <c r="AQ49" i="45"/>
  <c r="AB49" i="45"/>
  <c r="L17" i="45"/>
  <c r="O17" i="45"/>
  <c r="AP25" i="45"/>
  <c r="AM33" i="45"/>
  <c r="X53" i="45"/>
  <c r="O53" i="45"/>
  <c r="G50" i="45"/>
  <c r="AT50" i="45"/>
  <c r="W35" i="45"/>
  <c r="W47" i="45"/>
  <c r="L56" i="45"/>
  <c r="AD56" i="45"/>
  <c r="J18" i="45"/>
  <c r="AZ18" i="45"/>
  <c r="AQ30" i="45"/>
  <c r="G46" i="45"/>
  <c r="AZ46" i="45"/>
  <c r="AZ62" i="45"/>
  <c r="AP48" i="45"/>
  <c r="AY48" i="45"/>
  <c r="K19" i="45"/>
  <c r="Z19" i="45"/>
  <c r="K31" i="45"/>
  <c r="AL31" i="45"/>
  <c r="AG28" i="45"/>
  <c r="BB28" i="45"/>
  <c r="M58" i="47"/>
  <c r="AC58" i="47"/>
  <c r="AJ58" i="47"/>
  <c r="AA58" i="47"/>
  <c r="AG58" i="47"/>
  <c r="X58" i="47"/>
  <c r="AF58" i="47"/>
  <c r="W58" i="47"/>
  <c r="AD58" i="47"/>
  <c r="V58" i="47"/>
  <c r="O58" i="47"/>
  <c r="P58" i="47" s="1"/>
  <c r="AB58" i="47"/>
  <c r="T58" i="47"/>
  <c r="Q58" i="47"/>
  <c r="K58" i="47"/>
  <c r="U58" i="47" s="1"/>
  <c r="Z58" i="47"/>
  <c r="L58" i="47"/>
  <c r="AH58" i="47"/>
  <c r="AE58" i="47"/>
  <c r="S58" i="47"/>
  <c r="N58" i="47"/>
  <c r="R58" i="47"/>
  <c r="M42" i="47"/>
  <c r="AC42" i="47"/>
  <c r="AJ42" i="47"/>
  <c r="AA42" i="47"/>
  <c r="AG42" i="47"/>
  <c r="X42" i="47"/>
  <c r="AF42" i="47"/>
  <c r="W42" i="47"/>
  <c r="AD42" i="47"/>
  <c r="Z42" i="47"/>
  <c r="V42" i="47"/>
  <c r="O42" i="47"/>
  <c r="P42" i="47" s="1"/>
  <c r="T42" i="47"/>
  <c r="AE42" i="47"/>
  <c r="Q42" i="47"/>
  <c r="AH42" i="47"/>
  <c r="K42" i="47"/>
  <c r="U42" i="47" s="1"/>
  <c r="N42" i="47"/>
  <c r="L42" i="47"/>
  <c r="AB42" i="47"/>
  <c r="R42" i="47"/>
  <c r="S42" i="47"/>
  <c r="M24" i="47"/>
  <c r="AJ24" i="47"/>
  <c r="AA24" i="47"/>
  <c r="AG24" i="47"/>
  <c r="X24" i="47"/>
  <c r="AE24" i="47"/>
  <c r="V24" i="47"/>
  <c r="AD24" i="47"/>
  <c r="AB24" i="47"/>
  <c r="T24" i="47"/>
  <c r="S24" i="47"/>
  <c r="Z24" i="47"/>
  <c r="R24" i="47"/>
  <c r="W24" i="47"/>
  <c r="O24" i="47"/>
  <c r="P24" i="47" s="1"/>
  <c r="AC24" i="47"/>
  <c r="AH24" i="47"/>
  <c r="K24" i="47"/>
  <c r="U24" i="47" s="1"/>
  <c r="N24" i="47"/>
  <c r="AF24" i="47"/>
  <c r="Q24" i="47"/>
  <c r="L24" i="47"/>
  <c r="M18" i="47"/>
  <c r="AC18" i="47"/>
  <c r="AJ18" i="47"/>
  <c r="AA18" i="47"/>
  <c r="AG18" i="47"/>
  <c r="X18" i="47"/>
  <c r="AF18" i="47"/>
  <c r="W18" i="47"/>
  <c r="AD18" i="47"/>
  <c r="Z18" i="47"/>
  <c r="O18" i="47"/>
  <c r="P18" i="47" s="1"/>
  <c r="T18" i="47"/>
  <c r="AH18" i="47"/>
  <c r="Q18" i="47"/>
  <c r="V18" i="47"/>
  <c r="N18" i="47"/>
  <c r="AB18" i="47"/>
  <c r="S18" i="47"/>
  <c r="K18" i="47"/>
  <c r="U18" i="47" s="1"/>
  <c r="AE18" i="47"/>
  <c r="R18" i="47"/>
  <c r="L18" i="47"/>
  <c r="M40" i="47"/>
  <c r="AJ40" i="47"/>
  <c r="AA40" i="47"/>
  <c r="AG40" i="47"/>
  <c r="X40" i="47"/>
  <c r="AE40" i="47"/>
  <c r="V40" i="47"/>
  <c r="AD40" i="47"/>
  <c r="AB40" i="47"/>
  <c r="Z40" i="47"/>
  <c r="T40" i="47"/>
  <c r="AC40" i="47"/>
  <c r="S40" i="47"/>
  <c r="AF40" i="47"/>
  <c r="R40" i="47"/>
  <c r="AH40" i="47"/>
  <c r="W40" i="47"/>
  <c r="O40" i="47"/>
  <c r="P40" i="47" s="1"/>
  <c r="N40" i="47"/>
  <c r="Q40" i="47"/>
  <c r="K40" i="47"/>
  <c r="U40" i="47" s="1"/>
  <c r="L40" i="47"/>
  <c r="M63" i="47"/>
  <c r="AH63" i="47"/>
  <c r="Z63" i="47"/>
  <c r="AF63" i="47"/>
  <c r="W63" i="47"/>
  <c r="AD63" i="47"/>
  <c r="AC63" i="47"/>
  <c r="AJ63" i="47"/>
  <c r="AA63" i="47"/>
  <c r="AG63" i="47"/>
  <c r="S63" i="47"/>
  <c r="R63" i="47"/>
  <c r="Q63" i="47"/>
  <c r="AE63" i="47"/>
  <c r="V63" i="47"/>
  <c r="T63" i="47"/>
  <c r="L63" i="47"/>
  <c r="N63" i="47"/>
  <c r="AB63" i="47"/>
  <c r="K63" i="47"/>
  <c r="U63" i="47" s="1"/>
  <c r="O63" i="47"/>
  <c r="P63" i="47" s="1"/>
  <c r="X63" i="47"/>
  <c r="M52" i="47"/>
  <c r="AE52" i="47"/>
  <c r="AC52" i="47"/>
  <c r="AJ52" i="47"/>
  <c r="AA52" i="47"/>
  <c r="AH52" i="47"/>
  <c r="Z52" i="47"/>
  <c r="AF52" i="47"/>
  <c r="W52" i="47"/>
  <c r="AB52" i="47"/>
  <c r="V52" i="47"/>
  <c r="S52" i="47"/>
  <c r="O52" i="47"/>
  <c r="P52" i="47" s="1"/>
  <c r="X52" i="47"/>
  <c r="Q52" i="47"/>
  <c r="L52" i="47"/>
  <c r="AG52" i="47"/>
  <c r="T52" i="47"/>
  <c r="N52" i="47"/>
  <c r="R52" i="47"/>
  <c r="AD52" i="47"/>
  <c r="K52" i="47"/>
  <c r="U52" i="47" s="1"/>
  <c r="G49" i="45"/>
  <c r="AX48" i="45"/>
  <c r="AT44" i="45"/>
  <c r="M29" i="45"/>
  <c r="AL48" i="45"/>
  <c r="BA33" i="45"/>
  <c r="AW44" i="45"/>
  <c r="AH44" i="45"/>
  <c r="V29" i="45"/>
  <c r="P29" i="45"/>
  <c r="AK41" i="45"/>
  <c r="V49" i="45"/>
  <c r="AW49" i="45"/>
  <c r="I17" i="45"/>
  <c r="BB17" i="45"/>
  <c r="I25" i="45"/>
  <c r="AD25" i="45"/>
  <c r="R33" i="45"/>
  <c r="AM53" i="45"/>
  <c r="AS53" i="45"/>
  <c r="J50" i="45"/>
  <c r="Y50" i="45"/>
  <c r="K35" i="45"/>
  <c r="N35" i="45"/>
  <c r="AR47" i="45"/>
  <c r="I56" i="45"/>
  <c r="R56" i="45"/>
  <c r="AT18" i="45"/>
  <c r="AN18" i="45"/>
  <c r="AH30" i="45"/>
  <c r="AK46" i="45"/>
  <c r="AN46" i="45"/>
  <c r="AD48" i="45"/>
  <c r="AM48" i="45"/>
  <c r="AF19" i="45"/>
  <c r="N19" i="45"/>
  <c r="H31" i="45"/>
  <c r="Q31" i="45"/>
  <c r="AV28" i="45"/>
  <c r="AP28" i="45"/>
  <c r="AY52" i="45"/>
  <c r="O32" i="45"/>
  <c r="M56" i="47"/>
  <c r="AJ56" i="47"/>
  <c r="AA56" i="47"/>
  <c r="AG56" i="47"/>
  <c r="X56" i="47"/>
  <c r="AE56" i="47"/>
  <c r="AD56" i="47"/>
  <c r="AB56" i="47"/>
  <c r="AF56" i="47"/>
  <c r="T56" i="47"/>
  <c r="S56" i="47"/>
  <c r="R56" i="47"/>
  <c r="AC56" i="47"/>
  <c r="AH56" i="47"/>
  <c r="O56" i="47"/>
  <c r="P56" i="47" s="1"/>
  <c r="Z56" i="47"/>
  <c r="V56" i="47"/>
  <c r="W56" i="47"/>
  <c r="N56" i="47"/>
  <c r="K56" i="47"/>
  <c r="U56" i="47" s="1"/>
  <c r="Q56" i="47"/>
  <c r="L56" i="47"/>
  <c r="M38" i="47"/>
  <c r="AG38" i="47"/>
  <c r="X38" i="47"/>
  <c r="AE38" i="47"/>
  <c r="V38" i="47"/>
  <c r="AC38" i="47"/>
  <c r="AB38" i="47"/>
  <c r="AH38" i="47"/>
  <c r="Z38" i="47"/>
  <c r="R38" i="47"/>
  <c r="AF38" i="47"/>
  <c r="Q38" i="47"/>
  <c r="AJ38" i="47"/>
  <c r="AA38" i="47"/>
  <c r="O38" i="47"/>
  <c r="P38" i="47" s="1"/>
  <c r="N38" i="47"/>
  <c r="K38" i="47"/>
  <c r="U38" i="47" s="1"/>
  <c r="S38" i="47"/>
  <c r="AD38" i="47"/>
  <c r="T38" i="47"/>
  <c r="W38" i="47"/>
  <c r="L38" i="47"/>
  <c r="M23" i="47"/>
  <c r="AH23" i="47"/>
  <c r="Z23" i="47"/>
  <c r="AF23" i="47"/>
  <c r="W23" i="47"/>
  <c r="AD23" i="47"/>
  <c r="AC23" i="47"/>
  <c r="AJ23" i="47"/>
  <c r="AA23" i="47"/>
  <c r="S23" i="47"/>
  <c r="AG23" i="47"/>
  <c r="V23" i="47"/>
  <c r="R23" i="47"/>
  <c r="K23" i="47"/>
  <c r="U23" i="47" s="1"/>
  <c r="Q23" i="47"/>
  <c r="AB23" i="47"/>
  <c r="AE23" i="47"/>
  <c r="O23" i="47"/>
  <c r="P23" i="47" s="1"/>
  <c r="T23" i="47"/>
  <c r="N23" i="47"/>
  <c r="L23" i="47"/>
  <c r="X23" i="47"/>
  <c r="M22" i="47"/>
  <c r="AG22" i="47"/>
  <c r="X22" i="47"/>
  <c r="AE22" i="47"/>
  <c r="V22" i="47"/>
  <c r="AC22" i="47"/>
  <c r="AB22" i="47"/>
  <c r="AH22" i="47"/>
  <c r="Z22" i="47"/>
  <c r="AD22" i="47"/>
  <c r="R22" i="47"/>
  <c r="Q22" i="47"/>
  <c r="O22" i="47"/>
  <c r="P22" i="47" s="1"/>
  <c r="W22" i="47"/>
  <c r="AA22" i="47"/>
  <c r="S22" i="47"/>
  <c r="N22" i="47"/>
  <c r="AJ22" i="47"/>
  <c r="K22" i="47"/>
  <c r="U22" i="47" s="1"/>
  <c r="T22" i="47"/>
  <c r="AF22" i="47"/>
  <c r="L22" i="47"/>
  <c r="M44" i="47"/>
  <c r="AE44" i="47"/>
  <c r="AC44" i="47"/>
  <c r="AJ44" i="47"/>
  <c r="AA44" i="47"/>
  <c r="AH44" i="47"/>
  <c r="Z44" i="47"/>
  <c r="AF44" i="47"/>
  <c r="W44" i="47"/>
  <c r="AD44" i="47"/>
  <c r="AG44" i="47"/>
  <c r="V44" i="47"/>
  <c r="AB44" i="47"/>
  <c r="S44" i="47"/>
  <c r="R44" i="47"/>
  <c r="Q44" i="47"/>
  <c r="N44" i="47"/>
  <c r="X44" i="47"/>
  <c r="O44" i="47"/>
  <c r="P44" i="47" s="1"/>
  <c r="T44" i="47"/>
  <c r="L44" i="47"/>
  <c r="K44" i="47"/>
  <c r="U44" i="47" s="1"/>
  <c r="M61" i="47"/>
  <c r="AF61" i="47"/>
  <c r="W61" i="47"/>
  <c r="AD61" i="47"/>
  <c r="AB61" i="47"/>
  <c r="AJ61" i="47"/>
  <c r="AA61" i="47"/>
  <c r="AG61" i="47"/>
  <c r="X61" i="47"/>
  <c r="Z61" i="47"/>
  <c r="Q61" i="47"/>
  <c r="AC61" i="47"/>
  <c r="AH61" i="47"/>
  <c r="T61" i="47"/>
  <c r="N61" i="47"/>
  <c r="S61" i="47"/>
  <c r="K61" i="47"/>
  <c r="U61" i="47" s="1"/>
  <c r="R61" i="47"/>
  <c r="L61" i="47"/>
  <c r="V61" i="47"/>
  <c r="O61" i="47"/>
  <c r="P61" i="47" s="1"/>
  <c r="AE61" i="47"/>
  <c r="M59" i="47"/>
  <c r="AD59" i="47"/>
  <c r="AB59" i="47"/>
  <c r="AH59" i="47"/>
  <c r="Z59" i="47"/>
  <c r="AG59" i="47"/>
  <c r="X59" i="47"/>
  <c r="AE59" i="47"/>
  <c r="AC59" i="47"/>
  <c r="AF59" i="47"/>
  <c r="V59" i="47"/>
  <c r="AJ59" i="47"/>
  <c r="AA59" i="47"/>
  <c r="R59" i="47"/>
  <c r="Q59" i="47"/>
  <c r="N59" i="47"/>
  <c r="L59" i="47"/>
  <c r="K59" i="47"/>
  <c r="U59" i="47" s="1"/>
  <c r="S59" i="47"/>
  <c r="O59" i="47"/>
  <c r="P59" i="47" s="1"/>
  <c r="T59" i="47"/>
  <c r="W59" i="47"/>
  <c r="M31" i="47"/>
  <c r="AH31" i="47"/>
  <c r="Z31" i="47"/>
  <c r="AF31" i="47"/>
  <c r="W31" i="47"/>
  <c r="AD31" i="47"/>
  <c r="AC31" i="47"/>
  <c r="AJ31" i="47"/>
  <c r="AA31" i="47"/>
  <c r="AB31" i="47"/>
  <c r="S31" i="47"/>
  <c r="AE31" i="47"/>
  <c r="R31" i="47"/>
  <c r="Q31" i="47"/>
  <c r="X31" i="47"/>
  <c r="T31" i="47"/>
  <c r="L31" i="47"/>
  <c r="V31" i="47"/>
  <c r="AG31" i="47"/>
  <c r="N31" i="47"/>
  <c r="O31" i="47"/>
  <c r="P31" i="47" s="1"/>
  <c r="K31" i="47"/>
  <c r="U31" i="47" s="1"/>
  <c r="BA48" i="45"/>
  <c r="K33" i="45"/>
  <c r="AE44" i="45"/>
  <c r="V44" i="45"/>
  <c r="AK29" i="45"/>
  <c r="P49" i="45"/>
  <c r="AK49" i="45"/>
  <c r="R53" i="45"/>
  <c r="AG53" i="45"/>
  <c r="AW50" i="45"/>
  <c r="AN50" i="45"/>
  <c r="H35" i="45"/>
  <c r="BA35" i="45"/>
  <c r="V18" i="45"/>
  <c r="AB18" i="45"/>
  <c r="AO31" i="45"/>
  <c r="BA31" i="45"/>
  <c r="AA28" i="45"/>
  <c r="AD28" i="45"/>
  <c r="M55" i="47"/>
  <c r="AH55" i="47"/>
  <c r="Z55" i="47"/>
  <c r="AF55" i="47"/>
  <c r="W55" i="47"/>
  <c r="AD55" i="47"/>
  <c r="AC55" i="47"/>
  <c r="AJ55" i="47"/>
  <c r="AA55" i="47"/>
  <c r="X55" i="47"/>
  <c r="S55" i="47"/>
  <c r="AB55" i="47"/>
  <c r="R55" i="47"/>
  <c r="AE55" i="47"/>
  <c r="Q55" i="47"/>
  <c r="AG55" i="47"/>
  <c r="V55" i="47"/>
  <c r="O55" i="47"/>
  <c r="P55" i="47" s="1"/>
  <c r="T55" i="47"/>
  <c r="N55" i="47"/>
  <c r="L55" i="47"/>
  <c r="K55" i="47"/>
  <c r="U55" i="47" s="1"/>
  <c r="M35" i="47"/>
  <c r="AD35" i="47"/>
  <c r="AB35" i="47"/>
  <c r="AH35" i="47"/>
  <c r="Z35" i="47"/>
  <c r="AG35" i="47"/>
  <c r="X35" i="47"/>
  <c r="AE35" i="47"/>
  <c r="V35" i="47"/>
  <c r="AF35" i="47"/>
  <c r="AJ35" i="47"/>
  <c r="O35" i="47"/>
  <c r="P35" i="47" s="1"/>
  <c r="R35" i="47"/>
  <c r="W35" i="47"/>
  <c r="T35" i="47"/>
  <c r="AC35" i="47"/>
  <c r="L35" i="47"/>
  <c r="K35" i="47"/>
  <c r="U35" i="47" s="1"/>
  <c r="S35" i="47"/>
  <c r="N35" i="47"/>
  <c r="Q35" i="47"/>
  <c r="AA35" i="47"/>
  <c r="M20" i="47"/>
  <c r="AE20" i="47"/>
  <c r="V20" i="47"/>
  <c r="AC20" i="47"/>
  <c r="AJ20" i="47"/>
  <c r="AA20" i="47"/>
  <c r="AH20" i="47"/>
  <c r="Z20" i="47"/>
  <c r="AF20" i="47"/>
  <c r="W20" i="47"/>
  <c r="AG20" i="47"/>
  <c r="S20" i="47"/>
  <c r="K20" i="47"/>
  <c r="U20" i="47" s="1"/>
  <c r="AD20" i="47"/>
  <c r="L20" i="47"/>
  <c r="Q20" i="47"/>
  <c r="AB20" i="47"/>
  <c r="N20" i="47"/>
  <c r="T20" i="47"/>
  <c r="X20" i="47"/>
  <c r="R20" i="47"/>
  <c r="O20" i="47"/>
  <c r="P20" i="47" s="1"/>
  <c r="M27" i="47"/>
  <c r="AD27" i="47"/>
  <c r="AB27" i="47"/>
  <c r="AH27" i="47"/>
  <c r="Z27" i="47"/>
  <c r="AG27" i="47"/>
  <c r="X27" i="47"/>
  <c r="AE27" i="47"/>
  <c r="V27" i="47"/>
  <c r="W27" i="47"/>
  <c r="AA27" i="47"/>
  <c r="O27" i="47"/>
  <c r="P27" i="47" s="1"/>
  <c r="AF27" i="47"/>
  <c r="R27" i="47"/>
  <c r="Q27" i="47"/>
  <c r="N27" i="47"/>
  <c r="L27" i="47"/>
  <c r="K27" i="47"/>
  <c r="U27" i="47" s="1"/>
  <c r="S27" i="47"/>
  <c r="AJ27" i="47"/>
  <c r="AC27" i="47"/>
  <c r="T27" i="47"/>
  <c r="M41" i="47"/>
  <c r="AB41" i="47"/>
  <c r="AH41" i="47"/>
  <c r="Z41" i="47"/>
  <c r="AF41" i="47"/>
  <c r="W41" i="47"/>
  <c r="AE41" i="47"/>
  <c r="AC41" i="47"/>
  <c r="AG41" i="47"/>
  <c r="V41" i="47"/>
  <c r="O41" i="47"/>
  <c r="P41" i="47" s="1"/>
  <c r="T41" i="47"/>
  <c r="N41" i="47"/>
  <c r="S41" i="47"/>
  <c r="AJ41" i="47"/>
  <c r="AA41" i="47"/>
  <c r="K41" i="47"/>
  <c r="U41" i="47" s="1"/>
  <c r="L41" i="47"/>
  <c r="X41" i="47"/>
  <c r="AD41" i="47"/>
  <c r="R41" i="47"/>
  <c r="Q41" i="47"/>
  <c r="M47" i="47"/>
  <c r="AH47" i="47"/>
  <c r="Z47" i="47"/>
  <c r="AF47" i="47"/>
  <c r="W47" i="47"/>
  <c r="AD47" i="47"/>
  <c r="AC47" i="47"/>
  <c r="AJ47" i="47"/>
  <c r="AA47" i="47"/>
  <c r="S47" i="47"/>
  <c r="R47" i="47"/>
  <c r="AG47" i="47"/>
  <c r="Q47" i="47"/>
  <c r="X47" i="47"/>
  <c r="V47" i="47"/>
  <c r="AB47" i="47"/>
  <c r="T47" i="47"/>
  <c r="AE47" i="47"/>
  <c r="O47" i="47"/>
  <c r="P47" i="47" s="1"/>
  <c r="L47" i="47"/>
  <c r="N47" i="47"/>
  <c r="K47" i="47"/>
  <c r="U47" i="47" s="1"/>
  <c r="BA32" i="45"/>
  <c r="AL29" i="45"/>
  <c r="AC28" i="45"/>
  <c r="AM21" i="45"/>
  <c r="AS49" i="45"/>
  <c r="G58" i="45"/>
  <c r="AW26" i="45"/>
  <c r="AR57" i="45"/>
  <c r="T57" i="45"/>
  <c r="AU20" i="45"/>
  <c r="AF32" i="45"/>
  <c r="AX28" i="45"/>
  <c r="N57" i="45"/>
  <c r="AW32" i="45"/>
  <c r="AW36" i="45"/>
  <c r="R21" i="45"/>
  <c r="AG21" i="45"/>
  <c r="AS41" i="45"/>
  <c r="AV41" i="45"/>
  <c r="AJ49" i="45"/>
  <c r="AG49" i="45"/>
  <c r="V58" i="45"/>
  <c r="AN58" i="45"/>
  <c r="AI47" i="45"/>
  <c r="Q47" i="45"/>
  <c r="Y26" i="45"/>
  <c r="V26" i="45"/>
  <c r="AK30" i="45"/>
  <c r="M62" i="45"/>
  <c r="AN62" i="45"/>
  <c r="AY60" i="45"/>
  <c r="AS60" i="45"/>
  <c r="W27" i="45"/>
  <c r="AF27" i="45"/>
  <c r="H45" i="45"/>
  <c r="T45" i="45"/>
  <c r="H36" i="45"/>
  <c r="T36" i="45"/>
  <c r="H49" i="45"/>
  <c r="T49" i="45"/>
  <c r="G20" i="45"/>
  <c r="AL49" i="45"/>
  <c r="AQ24" i="45"/>
  <c r="AP49" i="45"/>
  <c r="AZ58" i="45"/>
  <c r="AH26" i="45"/>
  <c r="AK53" i="45"/>
  <c r="S53" i="45"/>
  <c r="AU32" i="45"/>
  <c r="AV33" i="45"/>
  <c r="AL20" i="45"/>
  <c r="AI20" i="45"/>
  <c r="AO32" i="45"/>
  <c r="AX32" i="45"/>
  <c r="AX44" i="45"/>
  <c r="BA29" i="45"/>
  <c r="AO49" i="45"/>
  <c r="Q28" i="45"/>
  <c r="AU57" i="45"/>
  <c r="J20" i="45"/>
  <c r="P20" i="45"/>
  <c r="AH52" i="45"/>
  <c r="AZ52" i="45"/>
  <c r="Y24" i="45"/>
  <c r="AT24" i="45"/>
  <c r="AB36" i="45"/>
  <c r="V36" i="45"/>
  <c r="AH61" i="45"/>
  <c r="BB21" i="45"/>
  <c r="AP33" i="45"/>
  <c r="AG33" i="45"/>
  <c r="AM41" i="45"/>
  <c r="AJ41" i="45"/>
  <c r="O49" i="45"/>
  <c r="AQ58" i="45"/>
  <c r="AB58" i="45"/>
  <c r="AX47" i="45"/>
  <c r="AN26" i="45"/>
  <c r="J30" i="45"/>
  <c r="P30" i="45"/>
  <c r="J34" i="45"/>
  <c r="P34" i="45"/>
  <c r="G62" i="45"/>
  <c r="AB62" i="45"/>
  <c r="AA60" i="45"/>
  <c r="AG60" i="45"/>
  <c r="AL23" i="45"/>
  <c r="AF23" i="45"/>
  <c r="AL27" i="45"/>
  <c r="R52" i="45"/>
  <c r="AM52" i="45"/>
  <c r="X32" i="45"/>
  <c r="R32" i="45"/>
  <c r="O44" i="45"/>
  <c r="H53" i="45"/>
  <c r="T53" i="45"/>
  <c r="G56" i="45"/>
  <c r="S56" i="45"/>
  <c r="K28" i="45"/>
  <c r="T28" i="45"/>
  <c r="K44" i="45"/>
  <c r="T44" i="45"/>
  <c r="AC44" i="45"/>
  <c r="AW24" i="45"/>
  <c r="AD41" i="45"/>
  <c r="H37" i="45"/>
  <c r="T37" i="45"/>
  <c r="AU44" i="45"/>
  <c r="AK24" i="45"/>
  <c r="AY33" i="45"/>
  <c r="AF57" i="45"/>
  <c r="H20" i="45"/>
  <c r="G36" i="45"/>
  <c r="Q20" i="45"/>
  <c r="W20" i="45"/>
  <c r="AI32" i="45"/>
  <c r="AL32" i="45"/>
  <c r="AF44" i="45"/>
  <c r="Q44" i="45"/>
  <c r="AU29" i="45"/>
  <c r="BA28" i="45"/>
  <c r="Z28" i="45"/>
  <c r="AI57" i="45"/>
  <c r="AN20" i="45"/>
  <c r="AZ20" i="45"/>
  <c r="M52" i="45"/>
  <c r="AT52" i="45"/>
  <c r="M24" i="45"/>
  <c r="AH24" i="45"/>
  <c r="AK36" i="45"/>
  <c r="AW45" i="45"/>
  <c r="V61" i="45"/>
  <c r="I21" i="45"/>
  <c r="AV21" i="45"/>
  <c r="O33" i="45"/>
  <c r="AA33" i="45"/>
  <c r="R41" i="45"/>
  <c r="X41" i="45"/>
  <c r="L49" i="45"/>
  <c r="AY49" i="45"/>
  <c r="AE58" i="45"/>
  <c r="P58" i="45"/>
  <c r="K47" i="45"/>
  <c r="AL47" i="45"/>
  <c r="J26" i="45"/>
  <c r="M26" i="45"/>
  <c r="G30" i="45"/>
  <c r="AZ30" i="45"/>
  <c r="AW34" i="45"/>
  <c r="AQ34" i="45"/>
  <c r="AW62" i="45"/>
  <c r="P62" i="45"/>
  <c r="I60" i="45"/>
  <c r="AV60" i="45"/>
  <c r="Z23" i="45"/>
  <c r="H27" i="45"/>
  <c r="N27" i="45"/>
  <c r="BB52" i="45"/>
  <c r="AA52" i="45"/>
  <c r="AM32" i="45"/>
  <c r="I44" i="45"/>
  <c r="AV44" i="45"/>
  <c r="H28" i="45"/>
  <c r="AF61" i="45"/>
  <c r="T61" i="45"/>
  <c r="K24" i="45"/>
  <c r="T24" i="45"/>
  <c r="Q17" i="45"/>
  <c r="T17" i="45"/>
  <c r="P33" i="45"/>
  <c r="S33" i="45"/>
  <c r="V60" i="45"/>
  <c r="S60" i="45"/>
  <c r="AR29" i="45"/>
  <c r="AT45" i="45"/>
  <c r="AR20" i="45"/>
  <c r="BA20" i="45"/>
  <c r="AC32" i="45"/>
  <c r="Z32" i="45"/>
  <c r="BA44" i="45"/>
  <c r="AL44" i="45"/>
  <c r="W56" i="45"/>
  <c r="K29" i="45"/>
  <c r="Z29" i="45"/>
  <c r="AF28" i="45"/>
  <c r="N28" i="45"/>
  <c r="W57" i="45"/>
  <c r="AH20" i="45"/>
  <c r="AT20" i="45"/>
  <c r="AW52" i="45"/>
  <c r="Y52" i="45"/>
  <c r="AZ24" i="45"/>
  <c r="V24" i="45"/>
  <c r="Y36" i="45"/>
  <c r="AZ45" i="45"/>
  <c r="AT53" i="45"/>
  <c r="L21" i="45"/>
  <c r="AA21" i="45"/>
  <c r="BB33" i="45"/>
  <c r="AJ33" i="45"/>
  <c r="BB41" i="45"/>
  <c r="I49" i="45"/>
  <c r="AD49" i="45"/>
  <c r="AW58" i="45"/>
  <c r="H47" i="45"/>
  <c r="Z47" i="45"/>
  <c r="G26" i="45"/>
  <c r="P26" i="45"/>
  <c r="AN30" i="45"/>
  <c r="AE30" i="45"/>
  <c r="AK34" i="45"/>
  <c r="AE34" i="45"/>
  <c r="AQ62" i="45"/>
  <c r="AP60" i="45"/>
  <c r="AJ60" i="45"/>
  <c r="H23" i="45"/>
  <c r="N23" i="45"/>
  <c r="K27" i="45"/>
  <c r="BA27" i="45"/>
  <c r="AG52" i="45"/>
  <c r="O52" i="45"/>
  <c r="L32" i="45"/>
  <c r="AG32" i="45"/>
  <c r="L44" i="45"/>
  <c r="X44" i="45"/>
  <c r="H44" i="45"/>
  <c r="K52" i="45"/>
  <c r="T52" i="45"/>
  <c r="AI60" i="45"/>
  <c r="T60" i="45"/>
  <c r="AS21" i="45"/>
  <c r="G24" i="45"/>
  <c r="AF29" i="45"/>
  <c r="J52" i="45"/>
  <c r="AR32" i="45"/>
  <c r="AO44" i="45"/>
  <c r="Z44" i="45"/>
  <c r="N56" i="45"/>
  <c r="AX29" i="45"/>
  <c r="AU28" i="45"/>
  <c r="K57" i="45"/>
  <c r="M20" i="45"/>
  <c r="Y20" i="45"/>
  <c r="AB52" i="45"/>
  <c r="K37" i="45"/>
  <c r="AN24" i="45"/>
  <c r="J36" i="45"/>
  <c r="M36" i="45"/>
  <c r="AN45" i="45"/>
  <c r="AB53" i="45"/>
  <c r="AY21" i="45"/>
  <c r="AP21" i="45"/>
  <c r="AD33" i="45"/>
  <c r="X33" i="45"/>
  <c r="I41" i="45"/>
  <c r="AG41" i="45"/>
  <c r="BB49" i="45"/>
  <c r="X49" i="45"/>
  <c r="AH58" i="45"/>
  <c r="AK58" i="45"/>
  <c r="AF47" i="45"/>
  <c r="N47" i="45"/>
  <c r="AK26" i="45"/>
  <c r="AQ26" i="45"/>
  <c r="M30" i="45"/>
  <c r="Y30" i="45"/>
  <c r="Y34" i="45"/>
  <c r="AT34" i="45"/>
  <c r="J62" i="45"/>
  <c r="V62" i="45"/>
  <c r="R60" i="45"/>
  <c r="X60" i="45"/>
  <c r="K23" i="45"/>
  <c r="BA23" i="45"/>
  <c r="AI27" i="45"/>
  <c r="AO27" i="45"/>
  <c r="AV52" i="45"/>
  <c r="I32" i="45"/>
  <c r="AV32" i="45"/>
  <c r="BB44" i="45"/>
  <c r="AY44" i="45"/>
  <c r="H48" i="45"/>
  <c r="T48" i="45"/>
  <c r="H33" i="45"/>
  <c r="T33" i="45"/>
  <c r="H29" i="45"/>
  <c r="T29" i="45"/>
  <c r="H32" i="45"/>
  <c r="T32" i="45"/>
  <c r="AR28" i="45"/>
  <c r="V20" i="45"/>
  <c r="O41" i="45"/>
  <c r="V32" i="45"/>
  <c r="S32" i="45"/>
  <c r="K20" i="45"/>
  <c r="T20" i="45"/>
  <c r="G52" i="45"/>
  <c r="S52" i="45"/>
  <c r="Q29" i="45"/>
  <c r="W28" i="45"/>
  <c r="Q57" i="45"/>
  <c r="AK20" i="45"/>
  <c r="AN52" i="45"/>
  <c r="AE24" i="45"/>
  <c r="AH36" i="45"/>
  <c r="Z20" i="45"/>
  <c r="W32" i="45"/>
  <c r="AR44" i="45"/>
  <c r="N44" i="45"/>
  <c r="Q56" i="45"/>
  <c r="AC29" i="45"/>
  <c r="AI29" i="45"/>
  <c r="AO28" i="45"/>
  <c r="BA57" i="45"/>
  <c r="AX57" i="45"/>
  <c r="AW20" i="45"/>
  <c r="AQ20" i="45"/>
  <c r="V52" i="45"/>
  <c r="AE52" i="45"/>
  <c r="AX37" i="45"/>
  <c r="AB24" i="45"/>
  <c r="AN36" i="45"/>
  <c r="AQ36" i="45"/>
  <c r="H57" i="45"/>
  <c r="M45" i="45"/>
  <c r="AZ53" i="45"/>
  <c r="AD21" i="45"/>
  <c r="AJ21" i="45"/>
  <c r="AS33" i="45"/>
  <c r="L41" i="45"/>
  <c r="AA41" i="45"/>
  <c r="AV49" i="45"/>
  <c r="AM49" i="45"/>
  <c r="J58" i="45"/>
  <c r="Y58" i="45"/>
  <c r="AU47" i="45"/>
  <c r="BA47" i="45"/>
  <c r="AZ26" i="45"/>
  <c r="AE26" i="45"/>
  <c r="AW30" i="45"/>
  <c r="AT30" i="45"/>
  <c r="M34" i="45"/>
  <c r="AH34" i="45"/>
  <c r="AT62" i="45"/>
  <c r="AK62" i="45"/>
  <c r="L60" i="45"/>
  <c r="AU23" i="45"/>
  <c r="AO23" i="45"/>
  <c r="AX27" i="45"/>
  <c r="AC27" i="45"/>
  <c r="I52" i="45"/>
  <c r="AP52" i="45"/>
  <c r="AJ32" i="45"/>
  <c r="AA32" i="45"/>
  <c r="AP44" i="45"/>
  <c r="AM44" i="45"/>
  <c r="H41" i="45"/>
  <c r="T41" i="45"/>
  <c r="R25" i="45"/>
  <c r="AK21" i="45"/>
  <c r="S21" i="45"/>
  <c r="H52" i="45"/>
  <c r="D13" i="47"/>
  <c r="K40" i="45"/>
  <c r="H40" i="45"/>
  <c r="K56" i="45"/>
  <c r="H56" i="45"/>
  <c r="G32" i="45"/>
  <c r="AC40" i="45"/>
  <c r="BA40" i="45"/>
  <c r="N40" i="45"/>
  <c r="AX56" i="45"/>
  <c r="BA56" i="45"/>
  <c r="AR56" i="45"/>
  <c r="AF49" i="45"/>
  <c r="AI49" i="45"/>
  <c r="AR49" i="45"/>
  <c r="AC49" i="45"/>
  <c r="J32" i="45"/>
  <c r="AN32" i="45"/>
  <c r="AB32" i="45"/>
  <c r="AT32" i="45"/>
  <c r="H17" i="45"/>
  <c r="K17" i="45"/>
  <c r="AU17" i="45"/>
  <c r="AL17" i="45"/>
  <c r="AO17" i="45"/>
  <c r="AL37" i="45"/>
  <c r="Z37" i="45"/>
  <c r="AO37" i="45"/>
  <c r="AF37" i="45"/>
  <c r="J21" i="45"/>
  <c r="AN21" i="45"/>
  <c r="AQ21" i="45"/>
  <c r="AE21" i="45"/>
  <c r="M21" i="45"/>
  <c r="Y33" i="45"/>
  <c r="M33" i="45"/>
  <c r="AN33" i="45"/>
  <c r="AN53" i="45"/>
  <c r="AQ53" i="45"/>
  <c r="AE53" i="45"/>
  <c r="M53" i="45"/>
  <c r="G53" i="45"/>
  <c r="AR40" i="45"/>
  <c r="AF40" i="45"/>
  <c r="AX40" i="45"/>
  <c r="AU56" i="45"/>
  <c r="AL56" i="45"/>
  <c r="AO56" i="45"/>
  <c r="AF56" i="45"/>
  <c r="AU49" i="45"/>
  <c r="N49" i="45"/>
  <c r="W49" i="45"/>
  <c r="Q49" i="45"/>
  <c r="G33" i="45"/>
  <c r="AZ32" i="45"/>
  <c r="AQ32" i="45"/>
  <c r="AH32" i="45"/>
  <c r="AR17" i="45"/>
  <c r="AI17" i="45"/>
  <c r="Z17" i="45"/>
  <c r="AC17" i="45"/>
  <c r="N37" i="45"/>
  <c r="AU37" i="45"/>
  <c r="AC37" i="45"/>
  <c r="V21" i="45"/>
  <c r="AW21" i="45"/>
  <c r="AK33" i="45"/>
  <c r="AZ33" i="45"/>
  <c r="AB33" i="45"/>
  <c r="V53" i="45"/>
  <c r="AW53" i="45"/>
  <c r="W40" i="45"/>
  <c r="AU40" i="45"/>
  <c r="AL40" i="45"/>
  <c r="AI56" i="45"/>
  <c r="Z56" i="45"/>
  <c r="AC56" i="45"/>
  <c r="Z49" i="45"/>
  <c r="K49" i="45"/>
  <c r="BA49" i="45"/>
  <c r="G21" i="45"/>
  <c r="AE32" i="45"/>
  <c r="M32" i="45"/>
  <c r="AK32" i="45"/>
  <c r="J33" i="45"/>
  <c r="AF17" i="45"/>
  <c r="W17" i="45"/>
  <c r="N17" i="45"/>
  <c r="AI37" i="45"/>
  <c r="W37" i="45"/>
  <c r="Q37" i="45"/>
  <c r="J53" i="45"/>
  <c r="AH21" i="45"/>
  <c r="P21" i="45"/>
  <c r="AE33" i="45"/>
  <c r="AW33" i="45"/>
  <c r="AQ33" i="45"/>
  <c r="AH53" i="45"/>
  <c r="P53" i="45"/>
  <c r="F15" i="47"/>
  <c r="E13" i="47"/>
  <c r="P31" i="45"/>
  <c r="AB31" i="45"/>
  <c r="AN31" i="45"/>
  <c r="AZ31" i="45"/>
  <c r="AE31" i="45"/>
  <c r="AK31" i="45"/>
  <c r="V31" i="45"/>
  <c r="AQ31" i="45"/>
  <c r="AW31" i="45"/>
  <c r="M31" i="45"/>
  <c r="AH31" i="45"/>
  <c r="Y31" i="45"/>
  <c r="AT31" i="45"/>
  <c r="J31" i="45"/>
  <c r="G31" i="45"/>
  <c r="V59" i="45"/>
  <c r="AH59" i="45"/>
  <c r="AT59" i="45"/>
  <c r="AE59" i="45"/>
  <c r="AQ59" i="45"/>
  <c r="M59" i="45"/>
  <c r="Y59" i="45"/>
  <c r="AW59" i="45"/>
  <c r="J59" i="45"/>
  <c r="P59" i="45"/>
  <c r="AB59" i="45"/>
  <c r="AZ59" i="45"/>
  <c r="AK59" i="45"/>
  <c r="G59" i="45"/>
  <c r="AN59" i="45"/>
  <c r="R34" i="45"/>
  <c r="AD34" i="45"/>
  <c r="AP34" i="45"/>
  <c r="BB34" i="45"/>
  <c r="O34" i="45"/>
  <c r="AA34" i="45"/>
  <c r="AM34" i="45"/>
  <c r="AY34" i="45"/>
  <c r="X34" i="45"/>
  <c r="AJ34" i="45"/>
  <c r="AV34" i="45"/>
  <c r="AG34" i="45"/>
  <c r="AS34" i="45"/>
  <c r="L34" i="45"/>
  <c r="I34" i="45"/>
  <c r="P35" i="45"/>
  <c r="AB35" i="45"/>
  <c r="AN35" i="45"/>
  <c r="AZ35" i="45"/>
  <c r="M35" i="45"/>
  <c r="Y35" i="45"/>
  <c r="AK35" i="45"/>
  <c r="AW35" i="45"/>
  <c r="AE35" i="45"/>
  <c r="AQ35" i="45"/>
  <c r="V35" i="45"/>
  <c r="AT35" i="45"/>
  <c r="AH35" i="45"/>
  <c r="J35" i="45"/>
  <c r="G35" i="45"/>
  <c r="O46" i="45"/>
  <c r="AA46" i="45"/>
  <c r="AM46" i="45"/>
  <c r="AY46" i="45"/>
  <c r="X46" i="45"/>
  <c r="AJ46" i="45"/>
  <c r="AV46" i="45"/>
  <c r="R46" i="45"/>
  <c r="AD46" i="45"/>
  <c r="AP46" i="45"/>
  <c r="L46" i="45"/>
  <c r="AS46" i="45"/>
  <c r="BB46" i="45"/>
  <c r="AG46" i="45"/>
  <c r="I46" i="45"/>
  <c r="X23" i="45"/>
  <c r="AJ23" i="45"/>
  <c r="AV23" i="45"/>
  <c r="AG23" i="45"/>
  <c r="AS23" i="45"/>
  <c r="R23" i="45"/>
  <c r="AD23" i="45"/>
  <c r="AP23" i="45"/>
  <c r="BB23" i="45"/>
  <c r="O23" i="45"/>
  <c r="AA23" i="45"/>
  <c r="AM23" i="45"/>
  <c r="AY23" i="45"/>
  <c r="I23" i="45"/>
  <c r="L23" i="45"/>
  <c r="X39" i="45"/>
  <c r="AJ39" i="45"/>
  <c r="AV39" i="45"/>
  <c r="AD39" i="45"/>
  <c r="AY39" i="45"/>
  <c r="O39" i="45"/>
  <c r="AP39" i="45"/>
  <c r="AA39" i="45"/>
  <c r="AG39" i="45"/>
  <c r="BB39" i="45"/>
  <c r="R39" i="45"/>
  <c r="AM39" i="45"/>
  <c r="AS39" i="45"/>
  <c r="I39" i="45"/>
  <c r="L39" i="45"/>
  <c r="AD55" i="45"/>
  <c r="AP55" i="45"/>
  <c r="BB55" i="45"/>
  <c r="I55" i="45"/>
  <c r="R55" i="45"/>
  <c r="AA55" i="45"/>
  <c r="AM55" i="45"/>
  <c r="AY55" i="45"/>
  <c r="X55" i="45"/>
  <c r="AJ55" i="45"/>
  <c r="AV55" i="45"/>
  <c r="O55" i="45"/>
  <c r="AG55" i="45"/>
  <c r="AS55" i="45"/>
  <c r="L55" i="45"/>
  <c r="W22" i="45"/>
  <c r="AI22" i="45"/>
  <c r="AU22" i="45"/>
  <c r="Z22" i="45"/>
  <c r="AF22" i="45"/>
  <c r="BA22" i="45"/>
  <c r="Q22" i="45"/>
  <c r="AL22" i="45"/>
  <c r="AR22" i="45"/>
  <c r="AC22" i="45"/>
  <c r="AX22" i="45"/>
  <c r="N22" i="45"/>
  <c r="AO22" i="45"/>
  <c r="H22" i="45"/>
  <c r="K22" i="45"/>
  <c r="N38" i="45"/>
  <c r="Z38" i="45"/>
  <c r="AL38" i="45"/>
  <c r="AX38" i="45"/>
  <c r="W38" i="45"/>
  <c r="AC38" i="45"/>
  <c r="AI38" i="45"/>
  <c r="AO38" i="45"/>
  <c r="AU38" i="45"/>
  <c r="Q38" i="45"/>
  <c r="AF38" i="45"/>
  <c r="BA38" i="45"/>
  <c r="AR38" i="45"/>
  <c r="H38" i="45"/>
  <c r="K38" i="45"/>
  <c r="W54" i="45"/>
  <c r="AI54" i="45"/>
  <c r="AU54" i="45"/>
  <c r="Z54" i="45"/>
  <c r="AF54" i="45"/>
  <c r="BA54" i="45"/>
  <c r="Q54" i="45"/>
  <c r="AL54" i="45"/>
  <c r="AR54" i="45"/>
  <c r="AC54" i="45"/>
  <c r="AX54" i="45"/>
  <c r="N54" i="45"/>
  <c r="AO54" i="45"/>
  <c r="H54" i="45"/>
  <c r="K54" i="45"/>
  <c r="M15" i="45"/>
  <c r="Y15" i="45"/>
  <c r="AK15" i="45"/>
  <c r="AW15" i="45"/>
  <c r="V15" i="45"/>
  <c r="AH15" i="45"/>
  <c r="AT15" i="45"/>
  <c r="AE15" i="45"/>
  <c r="AQ15" i="45"/>
  <c r="P15" i="45"/>
  <c r="AB15" i="45"/>
  <c r="AN15" i="45"/>
  <c r="AZ15" i="45"/>
  <c r="J15" i="45"/>
  <c r="G15" i="45"/>
  <c r="P39" i="45"/>
  <c r="AB39" i="45"/>
  <c r="AN39" i="45"/>
  <c r="AZ39" i="45"/>
  <c r="Y39" i="45"/>
  <c r="AT39" i="45"/>
  <c r="AE39" i="45"/>
  <c r="AK39" i="45"/>
  <c r="V39" i="45"/>
  <c r="AQ39" i="45"/>
  <c r="AW39" i="45"/>
  <c r="M39" i="45"/>
  <c r="AH39" i="45"/>
  <c r="J39" i="45"/>
  <c r="G39" i="45"/>
  <c r="V63" i="45"/>
  <c r="AH63" i="45"/>
  <c r="AT63" i="45"/>
  <c r="P63" i="45"/>
  <c r="AK63" i="45"/>
  <c r="AQ63" i="45"/>
  <c r="AB63" i="45"/>
  <c r="AW63" i="45"/>
  <c r="J63" i="45"/>
  <c r="M63" i="45"/>
  <c r="AN63" i="45"/>
  <c r="G63" i="45"/>
  <c r="Y63" i="45"/>
  <c r="AE63" i="45"/>
  <c r="AZ63" i="45"/>
  <c r="R42" i="45"/>
  <c r="AD42" i="45"/>
  <c r="AP42" i="45"/>
  <c r="BB42" i="45"/>
  <c r="AA42" i="45"/>
  <c r="AV42" i="45"/>
  <c r="AG42" i="45"/>
  <c r="AM42" i="45"/>
  <c r="X42" i="45"/>
  <c r="AS42" i="45"/>
  <c r="AY42" i="45"/>
  <c r="O42" i="45"/>
  <c r="AJ42" i="45"/>
  <c r="L42" i="45"/>
  <c r="I42" i="45"/>
  <c r="P43" i="45"/>
  <c r="AB43" i="45"/>
  <c r="AN43" i="45"/>
  <c r="AZ43" i="45"/>
  <c r="V43" i="45"/>
  <c r="AQ43" i="45"/>
  <c r="AW43" i="45"/>
  <c r="M43" i="45"/>
  <c r="AH43" i="45"/>
  <c r="Y43" i="45"/>
  <c r="AT43" i="45"/>
  <c r="AE43" i="45"/>
  <c r="AK43" i="45"/>
  <c r="J43" i="45"/>
  <c r="G43" i="45"/>
  <c r="X58" i="45"/>
  <c r="AJ58" i="45"/>
  <c r="AV58" i="45"/>
  <c r="L58" i="45"/>
  <c r="AG58" i="45"/>
  <c r="AS58" i="45"/>
  <c r="O58" i="45"/>
  <c r="AA58" i="45"/>
  <c r="AM58" i="45"/>
  <c r="AY58" i="45"/>
  <c r="BB58" i="45"/>
  <c r="I58" i="45"/>
  <c r="AP58" i="45"/>
  <c r="AD58" i="45"/>
  <c r="R58" i="45"/>
  <c r="O54" i="45"/>
  <c r="AA54" i="45"/>
  <c r="AM54" i="45"/>
  <c r="AY54" i="45"/>
  <c r="AP54" i="45"/>
  <c r="AV54" i="45"/>
  <c r="L54" i="45"/>
  <c r="AG54" i="45"/>
  <c r="BB54" i="45"/>
  <c r="R54" i="45"/>
  <c r="X54" i="45"/>
  <c r="AS54" i="45"/>
  <c r="AD54" i="45"/>
  <c r="AJ54" i="45"/>
  <c r="I54" i="45"/>
  <c r="X27" i="45"/>
  <c r="AJ27" i="45"/>
  <c r="AV27" i="45"/>
  <c r="AG27" i="45"/>
  <c r="AS27" i="45"/>
  <c r="AD27" i="45"/>
  <c r="BB27" i="45"/>
  <c r="O27" i="45"/>
  <c r="AM27" i="45"/>
  <c r="R27" i="45"/>
  <c r="AP27" i="45"/>
  <c r="AA27" i="45"/>
  <c r="AY27" i="45"/>
  <c r="I27" i="45"/>
  <c r="L27" i="45"/>
  <c r="X43" i="45"/>
  <c r="AJ43" i="45"/>
  <c r="AV43" i="45"/>
  <c r="AA43" i="45"/>
  <c r="AG43" i="45"/>
  <c r="BB43" i="45"/>
  <c r="R43" i="45"/>
  <c r="AM43" i="45"/>
  <c r="AS43" i="45"/>
  <c r="AD43" i="45"/>
  <c r="AY43" i="45"/>
  <c r="O43" i="45"/>
  <c r="AP43" i="45"/>
  <c r="I43" i="45"/>
  <c r="L43" i="45"/>
  <c r="R59" i="45"/>
  <c r="AD59" i="45"/>
  <c r="AP59" i="45"/>
  <c r="BB59" i="45"/>
  <c r="I59" i="45"/>
  <c r="O59" i="45"/>
  <c r="AA59" i="45"/>
  <c r="AM59" i="45"/>
  <c r="AY59" i="45"/>
  <c r="AG59" i="45"/>
  <c r="AJ59" i="45"/>
  <c r="AS59" i="45"/>
  <c r="L59" i="45"/>
  <c r="X59" i="45"/>
  <c r="AV59" i="45"/>
  <c r="N26" i="45"/>
  <c r="Z26" i="45"/>
  <c r="AL26" i="45"/>
  <c r="AX26" i="45"/>
  <c r="W26" i="45"/>
  <c r="AI26" i="45"/>
  <c r="AU26" i="45"/>
  <c r="AF26" i="45"/>
  <c r="Q26" i="45"/>
  <c r="AO26" i="45"/>
  <c r="AR26" i="45"/>
  <c r="AC26" i="45"/>
  <c r="BA26" i="45"/>
  <c r="H26" i="45"/>
  <c r="K26" i="45"/>
  <c r="N42" i="45"/>
  <c r="Z42" i="45"/>
  <c r="AL42" i="45"/>
  <c r="AX42" i="45"/>
  <c r="AF42" i="45"/>
  <c r="BA42" i="45"/>
  <c r="Q42" i="45"/>
  <c r="W42" i="45"/>
  <c r="AR42" i="45"/>
  <c r="AC42" i="45"/>
  <c r="AI42" i="45"/>
  <c r="AO42" i="45"/>
  <c r="AU42" i="45"/>
  <c r="H42" i="45"/>
  <c r="K42" i="45"/>
  <c r="AF58" i="45"/>
  <c r="AR58" i="45"/>
  <c r="Q58" i="45"/>
  <c r="AC58" i="45"/>
  <c r="AO58" i="45"/>
  <c r="BA58" i="45"/>
  <c r="W58" i="45"/>
  <c r="AI58" i="45"/>
  <c r="AU58" i="45"/>
  <c r="AL58" i="45"/>
  <c r="H58" i="45"/>
  <c r="Z58" i="45"/>
  <c r="N58" i="45"/>
  <c r="AX58" i="45"/>
  <c r="K58" i="45"/>
  <c r="M19" i="45"/>
  <c r="Y19" i="45"/>
  <c r="AK19" i="45"/>
  <c r="AW19" i="45"/>
  <c r="V19" i="45"/>
  <c r="AH19" i="45"/>
  <c r="AT19" i="45"/>
  <c r="AQ19" i="45"/>
  <c r="AB19" i="45"/>
  <c r="AZ19" i="45"/>
  <c r="AE19" i="45"/>
  <c r="P19" i="45"/>
  <c r="AN19" i="45"/>
  <c r="J19" i="45"/>
  <c r="G19" i="45"/>
  <c r="M47" i="45"/>
  <c r="Y47" i="45"/>
  <c r="AK47" i="45"/>
  <c r="AW47" i="45"/>
  <c r="V47" i="45"/>
  <c r="AH47" i="45"/>
  <c r="AT47" i="45"/>
  <c r="AQ47" i="45"/>
  <c r="AB47" i="45"/>
  <c r="AZ47" i="45"/>
  <c r="AE47" i="45"/>
  <c r="P47" i="45"/>
  <c r="AN47" i="45"/>
  <c r="J47" i="45"/>
  <c r="G47" i="45"/>
  <c r="O18" i="45"/>
  <c r="AA18" i="45"/>
  <c r="AM18" i="45"/>
  <c r="AY18" i="45"/>
  <c r="X18" i="45"/>
  <c r="AJ18" i="45"/>
  <c r="AV18" i="45"/>
  <c r="AG18" i="45"/>
  <c r="AS18" i="45"/>
  <c r="R18" i="45"/>
  <c r="BB18" i="45"/>
  <c r="AP18" i="45"/>
  <c r="AD18" i="45"/>
  <c r="L18" i="45"/>
  <c r="I18" i="45"/>
  <c r="O50" i="45"/>
  <c r="AA50" i="45"/>
  <c r="AM50" i="45"/>
  <c r="AY50" i="45"/>
  <c r="R50" i="45"/>
  <c r="X50" i="45"/>
  <c r="AS50" i="45"/>
  <c r="L50" i="45"/>
  <c r="AD50" i="45"/>
  <c r="AJ50" i="45"/>
  <c r="AP50" i="45"/>
  <c r="AV50" i="45"/>
  <c r="AG50" i="45"/>
  <c r="BB50" i="45"/>
  <c r="I50" i="45"/>
  <c r="M55" i="45"/>
  <c r="P55" i="45"/>
  <c r="V55" i="45"/>
  <c r="AH55" i="45"/>
  <c r="AT55" i="45"/>
  <c r="AE55" i="45"/>
  <c r="AQ55" i="45"/>
  <c r="AB55" i="45"/>
  <c r="AN55" i="45"/>
  <c r="AZ55" i="45"/>
  <c r="Y55" i="45"/>
  <c r="AK55" i="45"/>
  <c r="AW55" i="45"/>
  <c r="G55" i="45"/>
  <c r="J55" i="45"/>
  <c r="AG15" i="45"/>
  <c r="AS15" i="45"/>
  <c r="R15" i="45"/>
  <c r="AD15" i="45"/>
  <c r="AP15" i="45"/>
  <c r="BB15" i="45"/>
  <c r="O15" i="45"/>
  <c r="AA15" i="45"/>
  <c r="AM15" i="45"/>
  <c r="AY15" i="45"/>
  <c r="X15" i="45"/>
  <c r="AJ15" i="45"/>
  <c r="AV15" i="45"/>
  <c r="I15" i="45"/>
  <c r="L15" i="45"/>
  <c r="X31" i="45"/>
  <c r="AJ31" i="45"/>
  <c r="AV31" i="45"/>
  <c r="O31" i="45"/>
  <c r="AP31" i="45"/>
  <c r="AA31" i="45"/>
  <c r="AG31" i="45"/>
  <c r="BB31" i="45"/>
  <c r="R31" i="45"/>
  <c r="AM31" i="45"/>
  <c r="AS31" i="45"/>
  <c r="AD31" i="45"/>
  <c r="AY31" i="45"/>
  <c r="I31" i="45"/>
  <c r="L31" i="45"/>
  <c r="AG47" i="45"/>
  <c r="AS47" i="45"/>
  <c r="R47" i="45"/>
  <c r="AD47" i="45"/>
  <c r="AP47" i="45"/>
  <c r="BB47" i="45"/>
  <c r="AA47" i="45"/>
  <c r="AY47" i="45"/>
  <c r="I47" i="45"/>
  <c r="AJ47" i="45"/>
  <c r="O47" i="45"/>
  <c r="AM47" i="45"/>
  <c r="X47" i="45"/>
  <c r="AV47" i="45"/>
  <c r="L47" i="45"/>
  <c r="R63" i="45"/>
  <c r="AD63" i="45"/>
  <c r="AP63" i="45"/>
  <c r="BB63" i="45"/>
  <c r="I63" i="45"/>
  <c r="AA63" i="45"/>
  <c r="AV63" i="45"/>
  <c r="AG63" i="45"/>
  <c r="AM63" i="45"/>
  <c r="X63" i="45"/>
  <c r="AS63" i="45"/>
  <c r="AY63" i="45"/>
  <c r="O63" i="45"/>
  <c r="AJ63" i="45"/>
  <c r="L63" i="45"/>
  <c r="N30" i="45"/>
  <c r="Z30" i="45"/>
  <c r="AL30" i="45"/>
  <c r="AX30" i="45"/>
  <c r="AO30" i="45"/>
  <c r="AU30" i="45"/>
  <c r="AF30" i="45"/>
  <c r="BA30" i="45"/>
  <c r="Q30" i="45"/>
  <c r="W30" i="45"/>
  <c r="AR30" i="45"/>
  <c r="AC30" i="45"/>
  <c r="AI30" i="45"/>
  <c r="K30" i="45"/>
  <c r="H30" i="45"/>
  <c r="W46" i="45"/>
  <c r="AI46" i="45"/>
  <c r="AU46" i="45"/>
  <c r="AF46" i="45"/>
  <c r="AR46" i="45"/>
  <c r="N46" i="45"/>
  <c r="Z46" i="45"/>
  <c r="AL46" i="45"/>
  <c r="AO46" i="45"/>
  <c r="BA46" i="45"/>
  <c r="AC46" i="45"/>
  <c r="Q46" i="45"/>
  <c r="AX46" i="45"/>
  <c r="K46" i="45"/>
  <c r="H46" i="45"/>
  <c r="AF62" i="45"/>
  <c r="AR62" i="45"/>
  <c r="Z62" i="45"/>
  <c r="AU62" i="45"/>
  <c r="BA62" i="45"/>
  <c r="K62" i="45"/>
  <c r="H62" i="45"/>
  <c r="Q62" i="45"/>
  <c r="AL62" i="45"/>
  <c r="W62" i="45"/>
  <c r="AC62" i="45"/>
  <c r="AX62" i="45"/>
  <c r="N62" i="45"/>
  <c r="AI62" i="45"/>
  <c r="AO62" i="45"/>
  <c r="P27" i="45"/>
  <c r="AB27" i="45"/>
  <c r="AN27" i="45"/>
  <c r="AZ27" i="45"/>
  <c r="M27" i="45"/>
  <c r="Y27" i="45"/>
  <c r="AK27" i="45"/>
  <c r="AW27" i="45"/>
  <c r="V27" i="45"/>
  <c r="AT27" i="45"/>
  <c r="AE27" i="45"/>
  <c r="AH27" i="45"/>
  <c r="AQ27" i="45"/>
  <c r="J27" i="45"/>
  <c r="G27" i="45"/>
  <c r="M51" i="45"/>
  <c r="Y51" i="45"/>
  <c r="AK51" i="45"/>
  <c r="AW51" i="45"/>
  <c r="AN51" i="45"/>
  <c r="AT51" i="45"/>
  <c r="AE51" i="45"/>
  <c r="AZ51" i="45"/>
  <c r="P51" i="45"/>
  <c r="V51" i="45"/>
  <c r="AQ51" i="45"/>
  <c r="AB51" i="45"/>
  <c r="AH51" i="45"/>
  <c r="J51" i="45"/>
  <c r="G51" i="45"/>
  <c r="R26" i="45"/>
  <c r="AD26" i="45"/>
  <c r="AP26" i="45"/>
  <c r="BB26" i="45"/>
  <c r="O26" i="45"/>
  <c r="AA26" i="45"/>
  <c r="AM26" i="45"/>
  <c r="AY26" i="45"/>
  <c r="X26" i="45"/>
  <c r="AV26" i="45"/>
  <c r="AG26" i="45"/>
  <c r="AJ26" i="45"/>
  <c r="AS26" i="45"/>
  <c r="L26" i="45"/>
  <c r="I26" i="45"/>
  <c r="X62" i="45"/>
  <c r="AJ62" i="45"/>
  <c r="AV62" i="45"/>
  <c r="L62" i="45"/>
  <c r="O62" i="45"/>
  <c r="AP62" i="45"/>
  <c r="AA62" i="45"/>
  <c r="AG62" i="45"/>
  <c r="BB62" i="45"/>
  <c r="R62" i="45"/>
  <c r="AM62" i="45"/>
  <c r="AS62" i="45"/>
  <c r="AD62" i="45"/>
  <c r="AY62" i="45"/>
  <c r="I62" i="45"/>
  <c r="M23" i="45"/>
  <c r="P23" i="45"/>
  <c r="AB23" i="45"/>
  <c r="AN23" i="45"/>
  <c r="AZ23" i="45"/>
  <c r="Y23" i="45"/>
  <c r="AK23" i="45"/>
  <c r="AW23" i="45"/>
  <c r="V23" i="45"/>
  <c r="AH23" i="45"/>
  <c r="AT23" i="45"/>
  <c r="AE23" i="45"/>
  <c r="AQ23" i="45"/>
  <c r="J23" i="45"/>
  <c r="G23" i="45"/>
  <c r="R30" i="45"/>
  <c r="AD30" i="45"/>
  <c r="AP30" i="45"/>
  <c r="BB30" i="45"/>
  <c r="O30" i="45"/>
  <c r="AJ30" i="45"/>
  <c r="AA30" i="45"/>
  <c r="AV30" i="45"/>
  <c r="AG30" i="45"/>
  <c r="AM30" i="45"/>
  <c r="X30" i="45"/>
  <c r="AS30" i="45"/>
  <c r="AY30" i="45"/>
  <c r="L30" i="45"/>
  <c r="I30" i="45"/>
  <c r="O22" i="45"/>
  <c r="AA22" i="45"/>
  <c r="AM22" i="45"/>
  <c r="AY22" i="45"/>
  <c r="AP22" i="45"/>
  <c r="AV22" i="45"/>
  <c r="AG22" i="45"/>
  <c r="BB22" i="45"/>
  <c r="R22" i="45"/>
  <c r="X22" i="45"/>
  <c r="AS22" i="45"/>
  <c r="AD22" i="45"/>
  <c r="AJ22" i="45"/>
  <c r="L22" i="45"/>
  <c r="I22" i="45"/>
  <c r="AG19" i="45"/>
  <c r="AS19" i="45"/>
  <c r="R19" i="45"/>
  <c r="AD19" i="45"/>
  <c r="AP19" i="45"/>
  <c r="AA19" i="45"/>
  <c r="AY19" i="45"/>
  <c r="AJ19" i="45"/>
  <c r="O19" i="45"/>
  <c r="AM19" i="45"/>
  <c r="BB19" i="45"/>
  <c r="X19" i="45"/>
  <c r="AV19" i="45"/>
  <c r="I19" i="45"/>
  <c r="L19" i="45"/>
  <c r="X35" i="45"/>
  <c r="AJ35" i="45"/>
  <c r="AV35" i="45"/>
  <c r="AG35" i="45"/>
  <c r="AS35" i="45"/>
  <c r="R35" i="45"/>
  <c r="O35" i="45"/>
  <c r="AA35" i="45"/>
  <c r="AM35" i="45"/>
  <c r="AY35" i="45"/>
  <c r="BB35" i="45"/>
  <c r="AP35" i="45"/>
  <c r="AD35" i="45"/>
  <c r="I35" i="45"/>
  <c r="L35" i="45"/>
  <c r="AG51" i="45"/>
  <c r="AS51" i="45"/>
  <c r="X51" i="45"/>
  <c r="AD51" i="45"/>
  <c r="AY51" i="45"/>
  <c r="I51" i="45"/>
  <c r="O51" i="45"/>
  <c r="AJ51" i="45"/>
  <c r="AP51" i="45"/>
  <c r="AA51" i="45"/>
  <c r="AV51" i="45"/>
  <c r="BB51" i="45"/>
  <c r="R51" i="45"/>
  <c r="AM51" i="45"/>
  <c r="L51" i="45"/>
  <c r="W18" i="45"/>
  <c r="AI18" i="45"/>
  <c r="AU18" i="45"/>
  <c r="AF18" i="45"/>
  <c r="AR18" i="45"/>
  <c r="Q18" i="45"/>
  <c r="AC18" i="45"/>
  <c r="AO18" i="45"/>
  <c r="BA18" i="45"/>
  <c r="N18" i="45"/>
  <c r="AX18" i="45"/>
  <c r="AL18" i="45"/>
  <c r="Z18" i="45"/>
  <c r="H18" i="45"/>
  <c r="K18" i="45"/>
  <c r="N34" i="45"/>
  <c r="Z34" i="45"/>
  <c r="AL34" i="45"/>
  <c r="AX34" i="45"/>
  <c r="W34" i="45"/>
  <c r="AI34" i="45"/>
  <c r="AU34" i="45"/>
  <c r="AF34" i="45"/>
  <c r="AR34" i="45"/>
  <c r="Q34" i="45"/>
  <c r="AC34" i="45"/>
  <c r="AO34" i="45"/>
  <c r="BA34" i="45"/>
  <c r="H34" i="45"/>
  <c r="K34" i="45"/>
  <c r="W50" i="45"/>
  <c r="AI50" i="45"/>
  <c r="AU50" i="45"/>
  <c r="AC50" i="45"/>
  <c r="AX50" i="45"/>
  <c r="N50" i="45"/>
  <c r="AO50" i="45"/>
  <c r="Z50" i="45"/>
  <c r="AF50" i="45"/>
  <c r="BA50" i="45"/>
  <c r="Q50" i="45"/>
  <c r="AL50" i="45"/>
  <c r="AR50" i="45"/>
  <c r="H50" i="45"/>
  <c r="K50" i="45"/>
  <c r="R14" i="45"/>
  <c r="AD14" i="45"/>
  <c r="AP14" i="45"/>
  <c r="BB14" i="45"/>
  <c r="O14" i="45"/>
  <c r="AA14" i="45"/>
  <c r="AM14" i="45"/>
  <c r="AY14" i="45"/>
  <c r="L14" i="45"/>
  <c r="I14" i="45"/>
  <c r="X14" i="45"/>
  <c r="AJ14" i="45"/>
  <c r="AV14" i="45"/>
  <c r="AG14" i="45"/>
  <c r="AS14" i="45"/>
  <c r="V14" i="45"/>
  <c r="AH14" i="45"/>
  <c r="AT14" i="45"/>
  <c r="AE14" i="45"/>
  <c r="AQ14" i="45"/>
  <c r="P14" i="45"/>
  <c r="AB14" i="45"/>
  <c r="AN14" i="45"/>
  <c r="AZ14" i="45"/>
  <c r="G14" i="45"/>
  <c r="M14" i="45"/>
  <c r="Y14" i="45"/>
  <c r="AK14" i="45"/>
  <c r="AW14" i="45"/>
  <c r="J14" i="45"/>
  <c r="F10" i="36"/>
  <c r="E10" i="36"/>
  <c r="E15" i="36" s="1"/>
  <c r="BC10" i="35"/>
  <c r="BB10" i="35"/>
  <c r="BA10" i="35"/>
  <c r="AZ10" i="35"/>
  <c r="AX10" i="35"/>
  <c r="AW10" i="35"/>
  <c r="AV10" i="35"/>
  <c r="AU10" i="35"/>
  <c r="AT10" i="35"/>
  <c r="AS10" i="35"/>
  <c r="AE10" i="35"/>
  <c r="AC10" i="35"/>
  <c r="AB10" i="35"/>
  <c r="AA10" i="35"/>
  <c r="Z10" i="35"/>
  <c r="X10" i="35"/>
  <c r="W10" i="35"/>
  <c r="V10" i="35"/>
  <c r="U10" i="35"/>
  <c r="S10" i="35"/>
  <c r="R10" i="35"/>
  <c r="O10" i="35"/>
  <c r="M10" i="35"/>
  <c r="L10" i="35"/>
  <c r="AE10" i="36"/>
  <c r="AD10" i="36"/>
  <c r="AC10" i="36"/>
  <c r="AB10" i="36"/>
  <c r="AA10" i="36"/>
  <c r="Z10" i="36"/>
  <c r="Y10" i="36"/>
  <c r="X10" i="36"/>
  <c r="W10" i="36"/>
  <c r="U10" i="36"/>
  <c r="T10" i="36"/>
  <c r="S10" i="36"/>
  <c r="R10" i="36"/>
  <c r="Q10" i="36"/>
  <c r="P10" i="36"/>
  <c r="O10" i="36"/>
  <c r="N10" i="36"/>
  <c r="M10" i="36"/>
  <c r="L10" i="36"/>
  <c r="K10" i="36"/>
  <c r="N23" i="48" l="1"/>
  <c r="Z23" i="48"/>
  <c r="N35" i="48"/>
  <c r="Z35" i="48"/>
  <c r="P49" i="48"/>
  <c r="AB49" i="48"/>
  <c r="P55" i="48"/>
  <c r="AB55" i="48"/>
  <c r="O45" i="48"/>
  <c r="AA45" i="48"/>
  <c r="O37" i="48"/>
  <c r="AA37" i="48"/>
  <c r="N47" i="48"/>
  <c r="Z47" i="48"/>
  <c r="P15" i="48"/>
  <c r="AB15" i="48"/>
  <c r="O20" i="48"/>
  <c r="AA20" i="48"/>
  <c r="O50" i="48"/>
  <c r="AA50" i="48"/>
  <c r="O40" i="48"/>
  <c r="AA40" i="48"/>
  <c r="P21" i="48"/>
  <c r="AB21" i="48"/>
  <c r="N49" i="48"/>
  <c r="Z49" i="48"/>
  <c r="O55" i="48"/>
  <c r="AA55" i="48"/>
  <c r="P44" i="48"/>
  <c r="AB44" i="48"/>
  <c r="N54" i="48"/>
  <c r="Z54" i="48"/>
  <c r="P60" i="48"/>
  <c r="AB60" i="48"/>
  <c r="N16" i="48"/>
  <c r="Z16" i="48"/>
  <c r="P47" i="48"/>
  <c r="AB47" i="48"/>
  <c r="O26" i="48"/>
  <c r="AA26" i="48"/>
  <c r="N22" i="48"/>
  <c r="Z22" i="48"/>
  <c r="P34" i="48"/>
  <c r="AB34" i="48"/>
  <c r="P42" i="48"/>
  <c r="AB42" i="48"/>
  <c r="N59" i="48"/>
  <c r="Z59" i="48"/>
  <c r="O52" i="48"/>
  <c r="AA52" i="48"/>
  <c r="P38" i="48"/>
  <c r="AB38" i="48"/>
  <c r="O53" i="48"/>
  <c r="AA53" i="48"/>
  <c r="N50" i="48"/>
  <c r="Z50" i="48"/>
  <c r="P23" i="48"/>
  <c r="AB23" i="48"/>
  <c r="P35" i="48"/>
  <c r="AB35" i="48"/>
  <c r="N28" i="48"/>
  <c r="Z28" i="48"/>
  <c r="O58" i="48"/>
  <c r="AA58" i="48"/>
  <c r="N25" i="48"/>
  <c r="Z25" i="48"/>
  <c r="N24" i="48"/>
  <c r="Z24" i="48"/>
  <c r="N55" i="48"/>
  <c r="Z55" i="48"/>
  <c r="N45" i="48"/>
  <c r="Z45" i="48"/>
  <c r="O44" i="48"/>
  <c r="AA44" i="48"/>
  <c r="P18" i="48"/>
  <c r="AB18" i="48"/>
  <c r="P37" i="48"/>
  <c r="AB37" i="48"/>
  <c r="N27" i="48"/>
  <c r="Z27" i="48"/>
  <c r="O60" i="48"/>
  <c r="AA60" i="48"/>
  <c r="N17" i="48"/>
  <c r="Z17" i="48"/>
  <c r="O16" i="48"/>
  <c r="AA16" i="48"/>
  <c r="P46" i="48"/>
  <c r="AB46" i="48"/>
  <c r="N31" i="48"/>
  <c r="Z31" i="48"/>
  <c r="N29" i="48"/>
  <c r="Z29" i="48"/>
  <c r="P43" i="48"/>
  <c r="AB43" i="48"/>
  <c r="O57" i="48"/>
  <c r="AA57" i="48"/>
  <c r="O56" i="48"/>
  <c r="AA56" i="48"/>
  <c r="P22" i="48"/>
  <c r="AB22" i="48"/>
  <c r="O61" i="48"/>
  <c r="AA61" i="48"/>
  <c r="O34" i="48"/>
  <c r="AA34" i="48"/>
  <c r="P33" i="48"/>
  <c r="AB33" i="48"/>
  <c r="N32" i="48"/>
  <c r="Z32" i="48"/>
  <c r="P59" i="48"/>
  <c r="AB59" i="48"/>
  <c r="N19" i="48"/>
  <c r="Z19" i="48"/>
  <c r="N48" i="48"/>
  <c r="Z48" i="48"/>
  <c r="O51" i="48"/>
  <c r="AA51" i="48"/>
  <c r="N41" i="48"/>
  <c r="Z41" i="48"/>
  <c r="N62" i="48"/>
  <c r="Z62" i="48"/>
  <c r="N15" i="48"/>
  <c r="Z15" i="48"/>
  <c r="P53" i="48"/>
  <c r="AB53" i="48"/>
  <c r="P20" i="48"/>
  <c r="AB20" i="48"/>
  <c r="P40" i="48"/>
  <c r="AB40" i="48"/>
  <c r="P30" i="48"/>
  <c r="AB30" i="48"/>
  <c r="O21" i="48"/>
  <c r="AA21" i="48"/>
  <c r="N58" i="48"/>
  <c r="Z58" i="48"/>
  <c r="P25" i="48"/>
  <c r="AB25" i="48"/>
  <c r="P39" i="48"/>
  <c r="AB39" i="48"/>
  <c r="O18" i="48"/>
  <c r="AA18" i="48"/>
  <c r="P54" i="48"/>
  <c r="AB54" i="48"/>
  <c r="N60" i="48"/>
  <c r="Z60" i="48"/>
  <c r="P36" i="48"/>
  <c r="AB36" i="48"/>
  <c r="O17" i="48"/>
  <c r="AA17" i="48"/>
  <c r="O46" i="48"/>
  <c r="AA46" i="48"/>
  <c r="P31" i="48"/>
  <c r="AB31" i="48"/>
  <c r="N43" i="48"/>
  <c r="Z43" i="48"/>
  <c r="P26" i="48"/>
  <c r="AB26" i="48"/>
  <c r="P57" i="48"/>
  <c r="AB57" i="48"/>
  <c r="O22" i="48"/>
  <c r="AA22" i="48"/>
  <c r="O63" i="48"/>
  <c r="AA63" i="48"/>
  <c r="N61" i="48"/>
  <c r="Z61" i="48"/>
  <c r="N33" i="48"/>
  <c r="Z33" i="48"/>
  <c r="N42" i="48"/>
  <c r="Z42" i="48"/>
  <c r="P32" i="48"/>
  <c r="AB32" i="48"/>
  <c r="P19" i="48"/>
  <c r="AB19" i="48"/>
  <c r="N52" i="48"/>
  <c r="Z52" i="48"/>
  <c r="O48" i="48"/>
  <c r="AA48" i="48"/>
  <c r="N51" i="48"/>
  <c r="Z51" i="48"/>
  <c r="O38" i="48"/>
  <c r="AA38" i="48"/>
  <c r="O23" i="48"/>
  <c r="AA23" i="48"/>
  <c r="O28" i="48"/>
  <c r="AA28" i="48"/>
  <c r="P58" i="48"/>
  <c r="AB58" i="48"/>
  <c r="P24" i="48"/>
  <c r="AB24" i="48"/>
  <c r="O39" i="48"/>
  <c r="AA39" i="48"/>
  <c r="N18" i="48"/>
  <c r="Z18" i="48"/>
  <c r="P27" i="48"/>
  <c r="AB27" i="48"/>
  <c r="O36" i="48"/>
  <c r="AA36" i="48"/>
  <c r="N46" i="48"/>
  <c r="Z46" i="48"/>
  <c r="O29" i="48"/>
  <c r="AA29" i="48"/>
  <c r="O43" i="48"/>
  <c r="AA43" i="48"/>
  <c r="P56" i="48"/>
  <c r="AB56" i="48"/>
  <c r="P63" i="48"/>
  <c r="AB63" i="48"/>
  <c r="O33" i="48"/>
  <c r="AA33" i="48"/>
  <c r="O19" i="48"/>
  <c r="AA19" i="48"/>
  <c r="P41" i="48"/>
  <c r="AB41" i="48"/>
  <c r="P62" i="48"/>
  <c r="AB62" i="48"/>
  <c r="O15" i="48"/>
  <c r="AA15" i="48"/>
  <c r="N20" i="48"/>
  <c r="Z20" i="48"/>
  <c r="O30" i="48"/>
  <c r="AA30" i="48"/>
  <c r="N21" i="48"/>
  <c r="Z21" i="48"/>
  <c r="O35" i="48"/>
  <c r="AA35" i="48"/>
  <c r="P28" i="48"/>
  <c r="AB28" i="48"/>
  <c r="O49" i="48"/>
  <c r="AA49" i="48"/>
  <c r="O25" i="48"/>
  <c r="AA25" i="48"/>
  <c r="O24" i="48"/>
  <c r="AA24" i="48"/>
  <c r="N39" i="48"/>
  <c r="Z39" i="48"/>
  <c r="P45" i="48"/>
  <c r="AB45" i="48"/>
  <c r="N44" i="48"/>
  <c r="Z44" i="48"/>
  <c r="O54" i="48"/>
  <c r="AA54" i="48"/>
  <c r="N37" i="48"/>
  <c r="Z37" i="48"/>
  <c r="O27" i="48"/>
  <c r="AA27" i="48"/>
  <c r="N36" i="48"/>
  <c r="Z36" i="48"/>
  <c r="P17" i="48"/>
  <c r="AB17" i="48"/>
  <c r="P16" i="48"/>
  <c r="AB16" i="48"/>
  <c r="O47" i="48"/>
  <c r="AA47" i="48"/>
  <c r="O31" i="48"/>
  <c r="AA31" i="48"/>
  <c r="P29" i="48"/>
  <c r="AB29" i="48"/>
  <c r="N26" i="48"/>
  <c r="Z26" i="48"/>
  <c r="N57" i="48"/>
  <c r="Z57" i="48"/>
  <c r="N56" i="48"/>
  <c r="Z56" i="48"/>
  <c r="N63" i="48"/>
  <c r="Z63" i="48"/>
  <c r="P61" i="48"/>
  <c r="AB61" i="48"/>
  <c r="N34" i="48"/>
  <c r="Z34" i="48"/>
  <c r="O42" i="48"/>
  <c r="AA42" i="48"/>
  <c r="O32" i="48"/>
  <c r="AA32" i="48"/>
  <c r="O59" i="48"/>
  <c r="AA59" i="48"/>
  <c r="P52" i="48"/>
  <c r="AB52" i="48"/>
  <c r="P48" i="48"/>
  <c r="AB48" i="48"/>
  <c r="P51" i="48"/>
  <c r="AB51" i="48"/>
  <c r="O41" i="48"/>
  <c r="AA41" i="48"/>
  <c r="O62" i="48"/>
  <c r="AA62" i="48"/>
  <c r="N38" i="48"/>
  <c r="Z38" i="48"/>
  <c r="N53" i="48"/>
  <c r="Z53" i="48"/>
  <c r="P50" i="48"/>
  <c r="AB50" i="48"/>
  <c r="N40" i="48"/>
  <c r="Z40" i="48"/>
  <c r="N30" i="48"/>
  <c r="Z30" i="48"/>
  <c r="AV38" i="45"/>
  <c r="AS38" i="45"/>
  <c r="AP38" i="45"/>
  <c r="I38" i="45"/>
  <c r="L38" i="45"/>
  <c r="AJ38" i="45"/>
  <c r="AA38" i="45"/>
  <c r="AD38" i="45"/>
  <c r="AM38" i="45"/>
  <c r="X38" i="45"/>
  <c r="O38" i="45"/>
  <c r="R38" i="45"/>
  <c r="AG38" i="45"/>
  <c r="AY38" i="45"/>
  <c r="BB38" i="45"/>
  <c r="T21" i="48"/>
  <c r="BA21" i="48"/>
  <c r="AX21" i="48"/>
  <c r="U35" i="48"/>
  <c r="AY35" i="48"/>
  <c r="BB35" i="48"/>
  <c r="V28" i="48"/>
  <c r="BC28" i="48"/>
  <c r="AZ28" i="48"/>
  <c r="U49" i="48"/>
  <c r="AY49" i="48"/>
  <c r="BB49" i="48"/>
  <c r="U25" i="48"/>
  <c r="BB25" i="48"/>
  <c r="AY25" i="48"/>
  <c r="U24" i="48"/>
  <c r="BB24" i="48"/>
  <c r="AY24" i="48"/>
  <c r="T39" i="48"/>
  <c r="BA39" i="48"/>
  <c r="AX39" i="48"/>
  <c r="V45" i="48"/>
  <c r="AZ45" i="48"/>
  <c r="BC45" i="48"/>
  <c r="T44" i="48"/>
  <c r="BA44" i="48"/>
  <c r="AX44" i="48"/>
  <c r="U54" i="48"/>
  <c r="AY54" i="48"/>
  <c r="BB54" i="48"/>
  <c r="T37" i="48"/>
  <c r="BA37" i="48"/>
  <c r="AX37" i="48"/>
  <c r="U27" i="48"/>
  <c r="AY27" i="48"/>
  <c r="BB27" i="48"/>
  <c r="T36" i="48"/>
  <c r="BA36" i="48"/>
  <c r="AX36" i="48"/>
  <c r="V17" i="48"/>
  <c r="BC17" i="48"/>
  <c r="AZ17" i="48"/>
  <c r="V16" i="48"/>
  <c r="BC16" i="48"/>
  <c r="AZ16" i="48"/>
  <c r="U47" i="48"/>
  <c r="BB47" i="48"/>
  <c r="AY47" i="48"/>
  <c r="U31" i="48"/>
  <c r="BB31" i="48"/>
  <c r="AY31" i="48"/>
  <c r="V29" i="48"/>
  <c r="AZ29" i="48"/>
  <c r="BC29" i="48"/>
  <c r="T26" i="48"/>
  <c r="BA26" i="48"/>
  <c r="AX26" i="48"/>
  <c r="T57" i="48"/>
  <c r="BA57" i="48"/>
  <c r="AX57" i="48"/>
  <c r="T56" i="48"/>
  <c r="BA56" i="48"/>
  <c r="AX56" i="48"/>
  <c r="T63" i="48"/>
  <c r="BA63" i="48"/>
  <c r="AX63" i="48"/>
  <c r="V61" i="48"/>
  <c r="AZ61" i="48"/>
  <c r="BC61" i="48"/>
  <c r="T34" i="48"/>
  <c r="BA34" i="48"/>
  <c r="AX34" i="48"/>
  <c r="U42" i="48"/>
  <c r="AY42" i="48"/>
  <c r="BB42" i="48"/>
  <c r="U32" i="48"/>
  <c r="BB32" i="48"/>
  <c r="AY32" i="48"/>
  <c r="U59" i="48"/>
  <c r="AY59" i="48"/>
  <c r="BB59" i="48"/>
  <c r="V52" i="48"/>
  <c r="BC52" i="48"/>
  <c r="AZ52" i="48"/>
  <c r="V48" i="48"/>
  <c r="BC48" i="48"/>
  <c r="AZ48" i="48"/>
  <c r="V51" i="48"/>
  <c r="AZ51" i="48"/>
  <c r="BC51" i="48"/>
  <c r="U41" i="48"/>
  <c r="BB41" i="48"/>
  <c r="AY41" i="48"/>
  <c r="U62" i="48"/>
  <c r="BB62" i="48"/>
  <c r="AY62" i="48"/>
  <c r="T38" i="48"/>
  <c r="AX38" i="48"/>
  <c r="BA38" i="48"/>
  <c r="T53" i="48"/>
  <c r="BA53" i="48"/>
  <c r="AX53" i="48"/>
  <c r="V50" i="48"/>
  <c r="BC50" i="48"/>
  <c r="AZ50" i="48"/>
  <c r="T40" i="48"/>
  <c r="BA40" i="48"/>
  <c r="AX40" i="48"/>
  <c r="T30" i="48"/>
  <c r="AX30" i="48"/>
  <c r="BA30" i="48"/>
  <c r="AB45" i="45"/>
  <c r="AQ45" i="45"/>
  <c r="V45" i="45"/>
  <c r="T23" i="48"/>
  <c r="AX23" i="48"/>
  <c r="BA23" i="48"/>
  <c r="U21" i="48"/>
  <c r="BB21" i="48"/>
  <c r="AY21" i="48"/>
  <c r="T35" i="48"/>
  <c r="BA35" i="48"/>
  <c r="AX35" i="48"/>
  <c r="T58" i="48"/>
  <c r="AX58" i="48"/>
  <c r="BA58" i="48"/>
  <c r="V49" i="48"/>
  <c r="BC49" i="48"/>
  <c r="AZ49" i="48"/>
  <c r="V25" i="48"/>
  <c r="AZ25" i="48"/>
  <c r="BC25" i="48"/>
  <c r="V55" i="48"/>
  <c r="AZ55" i="48"/>
  <c r="BC55" i="48"/>
  <c r="V39" i="48"/>
  <c r="AZ39" i="48"/>
  <c r="BC39" i="48"/>
  <c r="U45" i="48"/>
  <c r="BB45" i="48"/>
  <c r="AY45" i="48"/>
  <c r="U18" i="48"/>
  <c r="AY18" i="48"/>
  <c r="BB18" i="48"/>
  <c r="V54" i="48"/>
  <c r="BC54" i="48"/>
  <c r="AZ54" i="48"/>
  <c r="U37" i="48"/>
  <c r="BB37" i="48"/>
  <c r="AY37" i="48"/>
  <c r="T60" i="48"/>
  <c r="BA60" i="48"/>
  <c r="AX60" i="48"/>
  <c r="V36" i="48"/>
  <c r="AZ36" i="48"/>
  <c r="BC36" i="48"/>
  <c r="U17" i="48"/>
  <c r="BB17" i="48"/>
  <c r="AY17" i="48"/>
  <c r="U46" i="48"/>
  <c r="BB46" i="48"/>
  <c r="AY46" i="48"/>
  <c r="T47" i="48"/>
  <c r="AX47" i="48"/>
  <c r="BA47" i="48"/>
  <c r="V31" i="48"/>
  <c r="AZ31" i="48"/>
  <c r="BC31" i="48"/>
  <c r="T43" i="48"/>
  <c r="BA43" i="48"/>
  <c r="AX43" i="48"/>
  <c r="V26" i="48"/>
  <c r="AZ26" i="48"/>
  <c r="BC26" i="48"/>
  <c r="V57" i="48"/>
  <c r="AZ57" i="48"/>
  <c r="BC57" i="48"/>
  <c r="U22" i="48"/>
  <c r="AY22" i="48"/>
  <c r="BB22" i="48"/>
  <c r="U63" i="48"/>
  <c r="BB63" i="48"/>
  <c r="AY63" i="48"/>
  <c r="T61" i="48"/>
  <c r="BA61" i="48"/>
  <c r="AX61" i="48"/>
  <c r="T33" i="48"/>
  <c r="BA33" i="48"/>
  <c r="AX33" i="48"/>
  <c r="T42" i="48"/>
  <c r="BA42" i="48"/>
  <c r="AX42" i="48"/>
  <c r="V32" i="48"/>
  <c r="AZ32" i="48"/>
  <c r="BC32" i="48"/>
  <c r="V19" i="48"/>
  <c r="BC19" i="48"/>
  <c r="AZ19" i="48"/>
  <c r="T52" i="48"/>
  <c r="BA52" i="48"/>
  <c r="AX52" i="48"/>
  <c r="U48" i="48"/>
  <c r="AY48" i="48"/>
  <c r="BB48" i="48"/>
  <c r="T51" i="48"/>
  <c r="BA51" i="48"/>
  <c r="AX51" i="48"/>
  <c r="U38" i="48"/>
  <c r="AY38" i="48"/>
  <c r="BB38" i="48"/>
  <c r="V15" i="48"/>
  <c r="AZ15" i="48"/>
  <c r="BC15" i="48"/>
  <c r="U20" i="48"/>
  <c r="BB20" i="48"/>
  <c r="AY20" i="48"/>
  <c r="U50" i="48"/>
  <c r="BB50" i="48"/>
  <c r="AY50" i="48"/>
  <c r="U40" i="48"/>
  <c r="BB40" i="48"/>
  <c r="AY40" i="48"/>
  <c r="J45" i="45"/>
  <c r="AE45" i="45"/>
  <c r="U23" i="48"/>
  <c r="BB23" i="48"/>
  <c r="AY23" i="48"/>
  <c r="V21" i="48"/>
  <c r="BC21" i="48"/>
  <c r="AZ21" i="48"/>
  <c r="U28" i="48"/>
  <c r="BB28" i="48"/>
  <c r="AY28" i="48"/>
  <c r="V58" i="48"/>
  <c r="BC58" i="48"/>
  <c r="AZ58" i="48"/>
  <c r="T49" i="48"/>
  <c r="AX49" i="48"/>
  <c r="BA49" i="48"/>
  <c r="V24" i="48"/>
  <c r="AZ24" i="48"/>
  <c r="BC24" i="48"/>
  <c r="U55" i="48"/>
  <c r="BB55" i="48"/>
  <c r="AY55" i="48"/>
  <c r="U39" i="48"/>
  <c r="AY39" i="48"/>
  <c r="BB39" i="48"/>
  <c r="V44" i="48"/>
  <c r="BC44" i="48"/>
  <c r="AZ44" i="48"/>
  <c r="T18" i="48"/>
  <c r="BA18" i="48"/>
  <c r="AX18" i="48"/>
  <c r="T54" i="48"/>
  <c r="AX54" i="48"/>
  <c r="BA54" i="48"/>
  <c r="V27" i="48"/>
  <c r="AZ27" i="48"/>
  <c r="BC27" i="48"/>
  <c r="V60" i="48"/>
  <c r="BC60" i="48"/>
  <c r="AZ60" i="48"/>
  <c r="U36" i="48"/>
  <c r="AY36" i="48"/>
  <c r="BB36" i="48"/>
  <c r="T16" i="48"/>
  <c r="BA16" i="48"/>
  <c r="AX16" i="48"/>
  <c r="T46" i="48"/>
  <c r="AX46" i="48"/>
  <c r="BA46" i="48"/>
  <c r="V47" i="48"/>
  <c r="AZ47" i="48"/>
  <c r="BC47" i="48"/>
  <c r="U29" i="48"/>
  <c r="BB29" i="48"/>
  <c r="AY29" i="48"/>
  <c r="U43" i="48"/>
  <c r="AY43" i="48"/>
  <c r="BB43" i="48"/>
  <c r="U26" i="48"/>
  <c r="AY26" i="48"/>
  <c r="BB26" i="48"/>
  <c r="V56" i="48"/>
  <c r="AZ56" i="48"/>
  <c r="BC56" i="48"/>
  <c r="T22" i="48"/>
  <c r="AX22" i="48"/>
  <c r="BA22" i="48"/>
  <c r="V63" i="48"/>
  <c r="AZ63" i="48"/>
  <c r="BC63" i="48"/>
  <c r="V34" i="48"/>
  <c r="BC34" i="48"/>
  <c r="AZ34" i="48"/>
  <c r="U33" i="48"/>
  <c r="BB33" i="48"/>
  <c r="AY33" i="48"/>
  <c r="V42" i="48"/>
  <c r="BC42" i="48"/>
  <c r="AZ42" i="48"/>
  <c r="T59" i="48"/>
  <c r="AX59" i="48"/>
  <c r="BA59" i="48"/>
  <c r="U19" i="48"/>
  <c r="AY19" i="48"/>
  <c r="BB19" i="48"/>
  <c r="U52" i="48"/>
  <c r="BB52" i="48"/>
  <c r="AY52" i="48"/>
  <c r="V41" i="48"/>
  <c r="BC41" i="48"/>
  <c r="AZ41" i="48"/>
  <c r="V62" i="48"/>
  <c r="BC62" i="48"/>
  <c r="AZ62" i="48"/>
  <c r="V38" i="48"/>
  <c r="AZ38" i="48"/>
  <c r="BC38" i="48"/>
  <c r="U15" i="48"/>
  <c r="BB15" i="48"/>
  <c r="AY15" i="48"/>
  <c r="U53" i="48"/>
  <c r="BB53" i="48"/>
  <c r="AY53" i="48"/>
  <c r="T20" i="48"/>
  <c r="BA20" i="48"/>
  <c r="AX20" i="48"/>
  <c r="T50" i="48"/>
  <c r="BA50" i="48"/>
  <c r="AX50" i="48"/>
  <c r="U30" i="48"/>
  <c r="AY30" i="48"/>
  <c r="BB30" i="48"/>
  <c r="G45" i="45"/>
  <c r="Y45" i="45"/>
  <c r="AH45" i="45"/>
  <c r="V23" i="48"/>
  <c r="AZ23" i="48"/>
  <c r="BC23" i="48"/>
  <c r="V35" i="48"/>
  <c r="BC35" i="48"/>
  <c r="AZ35" i="48"/>
  <c r="T28" i="48"/>
  <c r="AX28" i="48"/>
  <c r="BA28" i="48"/>
  <c r="U58" i="48"/>
  <c r="AY58" i="48"/>
  <c r="BB58" i="48"/>
  <c r="T25" i="48"/>
  <c r="BA25" i="48"/>
  <c r="AX25" i="48"/>
  <c r="T24" i="48"/>
  <c r="BA24" i="48"/>
  <c r="AX24" i="48"/>
  <c r="T55" i="48"/>
  <c r="AX55" i="48"/>
  <c r="BA55" i="48"/>
  <c r="T45" i="48"/>
  <c r="AX45" i="48"/>
  <c r="BA45" i="48"/>
  <c r="U44" i="48"/>
  <c r="AY44" i="48"/>
  <c r="BB44" i="48"/>
  <c r="V18" i="48"/>
  <c r="BC18" i="48"/>
  <c r="AZ18" i="48"/>
  <c r="V37" i="48"/>
  <c r="BC37" i="48"/>
  <c r="AZ37" i="48"/>
  <c r="T27" i="48"/>
  <c r="BA27" i="48"/>
  <c r="AX27" i="48"/>
  <c r="U60" i="48"/>
  <c r="BB60" i="48"/>
  <c r="AY60" i="48"/>
  <c r="T17" i="48"/>
  <c r="AX17" i="48"/>
  <c r="BA17" i="48"/>
  <c r="U16" i="48"/>
  <c r="BB16" i="48"/>
  <c r="AY16" i="48"/>
  <c r="V46" i="48"/>
  <c r="BC46" i="48"/>
  <c r="AZ46" i="48"/>
  <c r="T31" i="48"/>
  <c r="BA31" i="48"/>
  <c r="AX31" i="48"/>
  <c r="T29" i="48"/>
  <c r="BA29" i="48"/>
  <c r="AX29" i="48"/>
  <c r="V43" i="48"/>
  <c r="BC43" i="48"/>
  <c r="AZ43" i="48"/>
  <c r="U57" i="48"/>
  <c r="BB57" i="48"/>
  <c r="AY57" i="48"/>
  <c r="U56" i="48"/>
  <c r="AY56" i="48"/>
  <c r="BB56" i="48"/>
  <c r="V22" i="48"/>
  <c r="BC22" i="48"/>
  <c r="AZ22" i="48"/>
  <c r="U61" i="48"/>
  <c r="BB61" i="48"/>
  <c r="AY61" i="48"/>
  <c r="U34" i="48"/>
  <c r="AY34" i="48"/>
  <c r="BB34" i="48"/>
  <c r="V33" i="48"/>
  <c r="AZ33" i="48"/>
  <c r="BC33" i="48"/>
  <c r="T32" i="48"/>
  <c r="BA32" i="48"/>
  <c r="AX32" i="48"/>
  <c r="V59" i="48"/>
  <c r="AZ59" i="48"/>
  <c r="BC59" i="48"/>
  <c r="T19" i="48"/>
  <c r="BA19" i="48"/>
  <c r="AX19" i="48"/>
  <c r="T48" i="48"/>
  <c r="BA48" i="48"/>
  <c r="AX48" i="48"/>
  <c r="U51" i="48"/>
  <c r="AY51" i="48"/>
  <c r="BB51" i="48"/>
  <c r="T41" i="48"/>
  <c r="BA41" i="48"/>
  <c r="AX41" i="48"/>
  <c r="T62" i="48"/>
  <c r="AX62" i="48"/>
  <c r="BA62" i="48"/>
  <c r="T15" i="48"/>
  <c r="AX15" i="48"/>
  <c r="BA15" i="48"/>
  <c r="V53" i="48"/>
  <c r="BC53" i="48"/>
  <c r="AZ53" i="48"/>
  <c r="V20" i="48"/>
  <c r="BC20" i="48"/>
  <c r="AZ20" i="48"/>
  <c r="V40" i="48"/>
  <c r="AZ40" i="48"/>
  <c r="BC40" i="48"/>
  <c r="V30" i="48"/>
  <c r="BC30" i="48"/>
  <c r="AZ30" i="48"/>
  <c r="D13" i="48"/>
  <c r="F13" i="48"/>
  <c r="G13" i="48"/>
  <c r="E13" i="48"/>
  <c r="AG47" i="48"/>
  <c r="AS47" i="48"/>
  <c r="L47" i="48"/>
  <c r="X47" i="48"/>
  <c r="AP47" i="48"/>
  <c r="AJ47" i="48"/>
  <c r="AV47" i="48"/>
  <c r="I47" i="48"/>
  <c r="AD47" i="48"/>
  <c r="R47" i="48"/>
  <c r="AM47" i="48"/>
  <c r="AN51" i="48"/>
  <c r="AW51" i="48"/>
  <c r="AT51" i="48"/>
  <c r="S51" i="48"/>
  <c r="J51" i="48"/>
  <c r="AK51" i="48"/>
  <c r="AE51" i="48"/>
  <c r="Y51" i="48"/>
  <c r="M51" i="48"/>
  <c r="AQ51" i="48"/>
  <c r="AH51" i="48"/>
  <c r="AQ30" i="48"/>
  <c r="AE30" i="48"/>
  <c r="AT30" i="48"/>
  <c r="M30" i="48"/>
  <c r="Y30" i="48"/>
  <c r="AN30" i="48"/>
  <c r="J30" i="48"/>
  <c r="AW30" i="48"/>
  <c r="AK30" i="48"/>
  <c r="AH30" i="48"/>
  <c r="S30" i="48"/>
  <c r="AQ35" i="48"/>
  <c r="AN35" i="48"/>
  <c r="AK35" i="48"/>
  <c r="AW35" i="48"/>
  <c r="S35" i="48"/>
  <c r="M35" i="48"/>
  <c r="AE35" i="48"/>
  <c r="AT35" i="48"/>
  <c r="J35" i="48"/>
  <c r="AH35" i="48"/>
  <c r="Y35" i="48"/>
  <c r="I58" i="48"/>
  <c r="AD58" i="48"/>
  <c r="AV58" i="48"/>
  <c r="AM58" i="48"/>
  <c r="AG58" i="48"/>
  <c r="L58" i="48"/>
  <c r="AP58" i="48"/>
  <c r="R58" i="48"/>
  <c r="AS58" i="48"/>
  <c r="AJ58" i="48"/>
  <c r="X58" i="48"/>
  <c r="AU24" i="48"/>
  <c r="AF24" i="48"/>
  <c r="AI24" i="48"/>
  <c r="W24" i="48"/>
  <c r="AO24" i="48"/>
  <c r="AL24" i="48"/>
  <c r="H24" i="48"/>
  <c r="K24" i="48"/>
  <c r="Q24" i="48"/>
  <c r="AC24" i="48"/>
  <c r="AR24" i="48"/>
  <c r="AU45" i="48"/>
  <c r="H45" i="48"/>
  <c r="W45" i="48"/>
  <c r="AR45" i="48"/>
  <c r="AO45" i="48"/>
  <c r="AL45" i="48"/>
  <c r="AC45" i="48"/>
  <c r="K45" i="48"/>
  <c r="Q45" i="48"/>
  <c r="AI45" i="48"/>
  <c r="AF45" i="48"/>
  <c r="S18" i="48"/>
  <c r="AN18" i="48"/>
  <c r="M18" i="48"/>
  <c r="AT18" i="48"/>
  <c r="Y18" i="48"/>
  <c r="AW18" i="48"/>
  <c r="AH18" i="48"/>
  <c r="AE18" i="48"/>
  <c r="J18" i="48"/>
  <c r="AQ18" i="48"/>
  <c r="AK18" i="48"/>
  <c r="AL27" i="48"/>
  <c r="AU27" i="48"/>
  <c r="AC27" i="48"/>
  <c r="H27" i="48"/>
  <c r="W27" i="48"/>
  <c r="AO27" i="48"/>
  <c r="Q27" i="48"/>
  <c r="AF27" i="48"/>
  <c r="K27" i="48"/>
  <c r="AI27" i="48"/>
  <c r="AR27" i="48"/>
  <c r="K17" i="48"/>
  <c r="AF17" i="48"/>
  <c r="AI17" i="48"/>
  <c r="AL17" i="48"/>
  <c r="H17" i="48"/>
  <c r="Q17" i="48"/>
  <c r="W17" i="48"/>
  <c r="AU17" i="48"/>
  <c r="AR17" i="48"/>
  <c r="AC17" i="48"/>
  <c r="AO17" i="48"/>
  <c r="Y46" i="48"/>
  <c r="AQ46" i="48"/>
  <c r="M46" i="48"/>
  <c r="AK46" i="48"/>
  <c r="AW46" i="48"/>
  <c r="AE46" i="48"/>
  <c r="AN46" i="48"/>
  <c r="S46" i="48"/>
  <c r="AH46" i="48"/>
  <c r="J46" i="48"/>
  <c r="AT46" i="48"/>
  <c r="AC29" i="48"/>
  <c r="H29" i="48"/>
  <c r="K29" i="48"/>
  <c r="AI29" i="48"/>
  <c r="Q29" i="48"/>
  <c r="W29" i="48"/>
  <c r="AL29" i="48"/>
  <c r="AF29" i="48"/>
  <c r="AO29" i="48"/>
  <c r="AU29" i="48"/>
  <c r="AR29" i="48"/>
  <c r="AJ57" i="48"/>
  <c r="L57" i="48"/>
  <c r="R57" i="48"/>
  <c r="AG57" i="48"/>
  <c r="AP57" i="48"/>
  <c r="AS57" i="48"/>
  <c r="AD57" i="48"/>
  <c r="I57" i="48"/>
  <c r="AV57" i="48"/>
  <c r="X57" i="48"/>
  <c r="AM57" i="48"/>
  <c r="AE22" i="48"/>
  <c r="AT22" i="48"/>
  <c r="J22" i="48"/>
  <c r="AH22" i="48"/>
  <c r="AW22" i="48"/>
  <c r="AK22" i="48"/>
  <c r="M22" i="48"/>
  <c r="AN22" i="48"/>
  <c r="S22" i="48"/>
  <c r="AQ22" i="48"/>
  <c r="Y22" i="48"/>
  <c r="AV34" i="48"/>
  <c r="AP34" i="48"/>
  <c r="R34" i="48"/>
  <c r="AJ34" i="48"/>
  <c r="X34" i="48"/>
  <c r="AS34" i="48"/>
  <c r="AM34" i="48"/>
  <c r="L34" i="48"/>
  <c r="AG34" i="48"/>
  <c r="AD34" i="48"/>
  <c r="I34" i="48"/>
  <c r="Q32" i="48"/>
  <c r="AI32" i="48"/>
  <c r="AL32" i="48"/>
  <c r="K32" i="48"/>
  <c r="AR32" i="48"/>
  <c r="AO32" i="48"/>
  <c r="W32" i="48"/>
  <c r="AU32" i="48"/>
  <c r="AC32" i="48"/>
  <c r="H32" i="48"/>
  <c r="AF32" i="48"/>
  <c r="AC19" i="48"/>
  <c r="AU19" i="48"/>
  <c r="AO19" i="48"/>
  <c r="H19" i="48"/>
  <c r="AI19" i="48"/>
  <c r="Q19" i="48"/>
  <c r="K19" i="48"/>
  <c r="AF19" i="48"/>
  <c r="AL19" i="48"/>
  <c r="AR19" i="48"/>
  <c r="W19" i="48"/>
  <c r="AD51" i="48"/>
  <c r="AV51" i="48"/>
  <c r="AM51" i="48"/>
  <c r="AS51" i="48"/>
  <c r="L51" i="48"/>
  <c r="AJ51" i="48"/>
  <c r="X51" i="48"/>
  <c r="AG51" i="48"/>
  <c r="I51" i="48"/>
  <c r="AP51" i="48"/>
  <c r="R51" i="48"/>
  <c r="S62" i="48"/>
  <c r="AN62" i="48"/>
  <c r="M62" i="48"/>
  <c r="Y62" i="48"/>
  <c r="AK62" i="48"/>
  <c r="AQ62" i="48"/>
  <c r="AT62" i="48"/>
  <c r="J62" i="48"/>
  <c r="AH62" i="48"/>
  <c r="AE62" i="48"/>
  <c r="AW62" i="48"/>
  <c r="M38" i="48"/>
  <c r="Y38" i="48"/>
  <c r="J38" i="48"/>
  <c r="S38" i="48"/>
  <c r="AQ38" i="48"/>
  <c r="AH38" i="48"/>
  <c r="AT38" i="48"/>
  <c r="AE38" i="48"/>
  <c r="AK38" i="48"/>
  <c r="AW38" i="48"/>
  <c r="AN38" i="48"/>
  <c r="AS15" i="48"/>
  <c r="AV15" i="48"/>
  <c r="AD15" i="48"/>
  <c r="AG15" i="48"/>
  <c r="AM15" i="48"/>
  <c r="I15" i="48"/>
  <c r="L15" i="48"/>
  <c r="AJ15" i="48"/>
  <c r="X15" i="48"/>
  <c r="R15" i="48"/>
  <c r="AP15" i="48"/>
  <c r="AL20" i="48"/>
  <c r="AF20" i="48"/>
  <c r="W20" i="48"/>
  <c r="AU20" i="48"/>
  <c r="AI20" i="48"/>
  <c r="AO20" i="48"/>
  <c r="H20" i="48"/>
  <c r="K20" i="48"/>
  <c r="Q20" i="48"/>
  <c r="AC20" i="48"/>
  <c r="AR20" i="48"/>
  <c r="AD30" i="48"/>
  <c r="AM30" i="48"/>
  <c r="L30" i="48"/>
  <c r="AG30" i="48"/>
  <c r="I30" i="48"/>
  <c r="R30" i="48"/>
  <c r="AS30" i="48"/>
  <c r="AV30" i="48"/>
  <c r="AJ30" i="48"/>
  <c r="AP30" i="48"/>
  <c r="X30" i="48"/>
  <c r="R35" i="48"/>
  <c r="AS35" i="48"/>
  <c r="AJ35" i="48"/>
  <c r="I35" i="48"/>
  <c r="AM35" i="48"/>
  <c r="X35" i="48"/>
  <c r="AD35" i="48"/>
  <c r="AP35" i="48"/>
  <c r="L35" i="48"/>
  <c r="AV35" i="48"/>
  <c r="AG35" i="48"/>
  <c r="AV27" i="48"/>
  <c r="I27" i="48"/>
  <c r="AG27" i="48"/>
  <c r="AD27" i="48"/>
  <c r="AS27" i="48"/>
  <c r="X27" i="48"/>
  <c r="AP27" i="48"/>
  <c r="R27" i="48"/>
  <c r="AM27" i="48"/>
  <c r="L27" i="48"/>
  <c r="AJ27" i="48"/>
  <c r="AR57" i="48"/>
  <c r="W57" i="48"/>
  <c r="AC57" i="48"/>
  <c r="AF57" i="48"/>
  <c r="H57" i="48"/>
  <c r="AI57" i="48"/>
  <c r="K57" i="48"/>
  <c r="AU57" i="48"/>
  <c r="Q57" i="48"/>
  <c r="AO57" i="48"/>
  <c r="AL57" i="48"/>
  <c r="K23" i="48"/>
  <c r="H23" i="48"/>
  <c r="AR23" i="48"/>
  <c r="AI23" i="48"/>
  <c r="Q23" i="48"/>
  <c r="AF23" i="48"/>
  <c r="AC23" i="48"/>
  <c r="AO23" i="48"/>
  <c r="AL23" i="48"/>
  <c r="AU23" i="48"/>
  <c r="W23" i="48"/>
  <c r="AF35" i="48"/>
  <c r="H35" i="48"/>
  <c r="AC35" i="48"/>
  <c r="W35" i="48"/>
  <c r="AO35" i="48"/>
  <c r="K35" i="48"/>
  <c r="Q35" i="48"/>
  <c r="AL35" i="48"/>
  <c r="AU35" i="48"/>
  <c r="AR35" i="48"/>
  <c r="AI35" i="48"/>
  <c r="M49" i="48"/>
  <c r="AN49" i="48"/>
  <c r="AT49" i="48"/>
  <c r="AW49" i="48"/>
  <c r="AK49" i="48"/>
  <c r="AE49" i="48"/>
  <c r="J49" i="48"/>
  <c r="Y49" i="48"/>
  <c r="S49" i="48"/>
  <c r="AQ49" i="48"/>
  <c r="AH49" i="48"/>
  <c r="AH55" i="48"/>
  <c r="M55" i="48"/>
  <c r="AW55" i="48"/>
  <c r="AN55" i="48"/>
  <c r="J55" i="48"/>
  <c r="AE55" i="48"/>
  <c r="S55" i="48"/>
  <c r="AQ55" i="48"/>
  <c r="Y55" i="48"/>
  <c r="AK55" i="48"/>
  <c r="AT55" i="48"/>
  <c r="AV45" i="48"/>
  <c r="AS45" i="48"/>
  <c r="I45" i="48"/>
  <c r="AD45" i="48"/>
  <c r="AP45" i="48"/>
  <c r="L45" i="48"/>
  <c r="AJ45" i="48"/>
  <c r="AM45" i="48"/>
  <c r="AG45" i="48"/>
  <c r="R45" i="48"/>
  <c r="X45" i="48"/>
  <c r="AQ54" i="48"/>
  <c r="AN54" i="48"/>
  <c r="Y54" i="48"/>
  <c r="AK54" i="48"/>
  <c r="AT54" i="48"/>
  <c r="AE54" i="48"/>
  <c r="J54" i="48"/>
  <c r="AW54" i="48"/>
  <c r="S54" i="48"/>
  <c r="M54" i="48"/>
  <c r="AH54" i="48"/>
  <c r="AU60" i="48"/>
  <c r="AC60" i="48"/>
  <c r="H60" i="48"/>
  <c r="AR60" i="48"/>
  <c r="K60" i="48"/>
  <c r="AF60" i="48"/>
  <c r="W60" i="48"/>
  <c r="AO60" i="48"/>
  <c r="Q60" i="48"/>
  <c r="AI60" i="48"/>
  <c r="AL60" i="48"/>
  <c r="AD17" i="48"/>
  <c r="L17" i="48"/>
  <c r="AP17" i="48"/>
  <c r="I17" i="48"/>
  <c r="AG17" i="48"/>
  <c r="AS17" i="48"/>
  <c r="AM17" i="48"/>
  <c r="X17" i="48"/>
  <c r="AJ17" i="48"/>
  <c r="R17" i="48"/>
  <c r="AV17" i="48"/>
  <c r="AC47" i="48"/>
  <c r="H47" i="48"/>
  <c r="AR47" i="48"/>
  <c r="AI47" i="48"/>
  <c r="K47" i="48"/>
  <c r="Q47" i="48"/>
  <c r="AO47" i="48"/>
  <c r="AL47" i="48"/>
  <c r="W47" i="48"/>
  <c r="AU47" i="48"/>
  <c r="AF47" i="48"/>
  <c r="AO43" i="48"/>
  <c r="AR43" i="48"/>
  <c r="AC43" i="48"/>
  <c r="AU43" i="48"/>
  <c r="K43" i="48"/>
  <c r="W43" i="48"/>
  <c r="AI43" i="48"/>
  <c r="Q43" i="48"/>
  <c r="H43" i="48"/>
  <c r="AF43" i="48"/>
  <c r="AL43" i="48"/>
  <c r="M57" i="48"/>
  <c r="AE57" i="48"/>
  <c r="AN57" i="48"/>
  <c r="Y57" i="48"/>
  <c r="AK57" i="48"/>
  <c r="AH57" i="48"/>
  <c r="AQ57" i="48"/>
  <c r="S57" i="48"/>
  <c r="J57" i="48"/>
  <c r="AT57" i="48"/>
  <c r="AW57" i="48"/>
  <c r="AS63" i="48"/>
  <c r="L63" i="48"/>
  <c r="AV63" i="48"/>
  <c r="AJ63" i="48"/>
  <c r="I63" i="48"/>
  <c r="AD63" i="48"/>
  <c r="X63" i="48"/>
  <c r="AG63" i="48"/>
  <c r="AP63" i="48"/>
  <c r="R63" i="48"/>
  <c r="AM63" i="48"/>
  <c r="AL33" i="48"/>
  <c r="AC33" i="48"/>
  <c r="W33" i="48"/>
  <c r="AF33" i="48"/>
  <c r="H33" i="48"/>
  <c r="AI33" i="48"/>
  <c r="AU33" i="48"/>
  <c r="K33" i="48"/>
  <c r="Q33" i="48"/>
  <c r="AR33" i="48"/>
  <c r="AO33" i="48"/>
  <c r="AT32" i="48"/>
  <c r="M32" i="48"/>
  <c r="Y32" i="48"/>
  <c r="AH32" i="48"/>
  <c r="J32" i="48"/>
  <c r="AK32" i="48"/>
  <c r="S32" i="48"/>
  <c r="AW32" i="48"/>
  <c r="AE32" i="48"/>
  <c r="AQ32" i="48"/>
  <c r="AN32" i="48"/>
  <c r="AR52" i="48"/>
  <c r="AF52" i="48"/>
  <c r="Q52" i="48"/>
  <c r="AO52" i="48"/>
  <c r="AL52" i="48"/>
  <c r="AC52" i="48"/>
  <c r="AI52" i="48"/>
  <c r="AU52" i="48"/>
  <c r="W52" i="48"/>
  <c r="K52" i="48"/>
  <c r="H52" i="48"/>
  <c r="AF51" i="48"/>
  <c r="AL51" i="48"/>
  <c r="W51" i="48"/>
  <c r="AC51" i="48"/>
  <c r="H51" i="48"/>
  <c r="AR51" i="48"/>
  <c r="AI51" i="48"/>
  <c r="K51" i="48"/>
  <c r="AO51" i="48"/>
  <c r="Q51" i="48"/>
  <c r="AU51" i="48"/>
  <c r="AD62" i="48"/>
  <c r="AG62" i="48"/>
  <c r="R62" i="48"/>
  <c r="AP62" i="48"/>
  <c r="AV62" i="48"/>
  <c r="L62" i="48"/>
  <c r="AJ62" i="48"/>
  <c r="I62" i="48"/>
  <c r="AS62" i="48"/>
  <c r="AM62" i="48"/>
  <c r="X62" i="48"/>
  <c r="S45" i="45"/>
  <c r="P45" i="45"/>
  <c r="Y50" i="48"/>
  <c r="AK50" i="48"/>
  <c r="AN50" i="48"/>
  <c r="AW50" i="48"/>
  <c r="M50" i="48"/>
  <c r="AE50" i="48"/>
  <c r="S50" i="48"/>
  <c r="AQ50" i="48"/>
  <c r="J50" i="48"/>
  <c r="AH50" i="48"/>
  <c r="AT50" i="48"/>
  <c r="AL30" i="48"/>
  <c r="H30" i="48"/>
  <c r="AR30" i="48"/>
  <c r="AC30" i="48"/>
  <c r="K30" i="48"/>
  <c r="W30" i="48"/>
  <c r="AO30" i="48"/>
  <c r="AF30" i="48"/>
  <c r="AI30" i="48"/>
  <c r="Q30" i="48"/>
  <c r="AU30" i="48"/>
  <c r="AP54" i="48"/>
  <c r="I54" i="48"/>
  <c r="AD54" i="48"/>
  <c r="AS54" i="48"/>
  <c r="R54" i="48"/>
  <c r="AV54" i="48"/>
  <c r="AJ54" i="48"/>
  <c r="L54" i="48"/>
  <c r="AM54" i="48"/>
  <c r="X54" i="48"/>
  <c r="AG54" i="48"/>
  <c r="AU34" i="48"/>
  <c r="AC34" i="48"/>
  <c r="W34" i="48"/>
  <c r="AR34" i="48"/>
  <c r="H34" i="48"/>
  <c r="K34" i="48"/>
  <c r="AI34" i="48"/>
  <c r="AF34" i="48"/>
  <c r="AL34" i="48"/>
  <c r="AO34" i="48"/>
  <c r="Q34" i="48"/>
  <c r="AF62" i="48"/>
  <c r="AU62" i="48"/>
  <c r="AR62" i="48"/>
  <c r="AC62" i="48"/>
  <c r="AO62" i="48"/>
  <c r="AI62" i="48"/>
  <c r="AL62" i="48"/>
  <c r="K62" i="48"/>
  <c r="H62" i="48"/>
  <c r="W62" i="48"/>
  <c r="Q62" i="48"/>
  <c r="AS23" i="48"/>
  <c r="I23" i="48"/>
  <c r="R23" i="48"/>
  <c r="AG23" i="48"/>
  <c r="L23" i="48"/>
  <c r="AV23" i="48"/>
  <c r="X23" i="48"/>
  <c r="AP23" i="48"/>
  <c r="AJ23" i="48"/>
  <c r="AM23" i="48"/>
  <c r="AD23" i="48"/>
  <c r="AP28" i="48"/>
  <c r="I28" i="48"/>
  <c r="R28" i="48"/>
  <c r="AS28" i="48"/>
  <c r="AG28" i="48"/>
  <c r="AM28" i="48"/>
  <c r="AV28" i="48"/>
  <c r="AD28" i="48"/>
  <c r="X28" i="48"/>
  <c r="L28" i="48"/>
  <c r="AJ28" i="48"/>
  <c r="AL49" i="48"/>
  <c r="AC49" i="48"/>
  <c r="AR49" i="48"/>
  <c r="W49" i="48"/>
  <c r="AU49" i="48"/>
  <c r="H49" i="48"/>
  <c r="AF49" i="48"/>
  <c r="K49" i="48"/>
  <c r="AO49" i="48"/>
  <c r="Q49" i="48"/>
  <c r="AI49" i="48"/>
  <c r="AV55" i="48"/>
  <c r="AS55" i="48"/>
  <c r="R55" i="48"/>
  <c r="AP55" i="48"/>
  <c r="I55" i="48"/>
  <c r="L55" i="48"/>
  <c r="AM55" i="48"/>
  <c r="X55" i="48"/>
  <c r="AJ55" i="48"/>
  <c r="AG55" i="48"/>
  <c r="AD55" i="48"/>
  <c r="AE44" i="48"/>
  <c r="AN44" i="48"/>
  <c r="S44" i="48"/>
  <c r="M44" i="48"/>
  <c r="AK44" i="48"/>
  <c r="AW44" i="48"/>
  <c r="AQ44" i="48"/>
  <c r="J44" i="48"/>
  <c r="AH44" i="48"/>
  <c r="AT44" i="48"/>
  <c r="Y44" i="48"/>
  <c r="AO54" i="48"/>
  <c r="AC54" i="48"/>
  <c r="AR54" i="48"/>
  <c r="H54" i="48"/>
  <c r="AL54" i="48"/>
  <c r="W54" i="48"/>
  <c r="Q54" i="48"/>
  <c r="AU54" i="48"/>
  <c r="AI54" i="48"/>
  <c r="AF54" i="48"/>
  <c r="K54" i="48"/>
  <c r="AQ60" i="48"/>
  <c r="AH60" i="48"/>
  <c r="AE60" i="48"/>
  <c r="S60" i="48"/>
  <c r="AN60" i="48"/>
  <c r="Y60" i="48"/>
  <c r="J60" i="48"/>
  <c r="AT60" i="48"/>
  <c r="M60" i="48"/>
  <c r="AK60" i="48"/>
  <c r="AW60" i="48"/>
  <c r="AI16" i="48"/>
  <c r="AU16" i="48"/>
  <c r="K16" i="48"/>
  <c r="AO16" i="48"/>
  <c r="AL16" i="48"/>
  <c r="Q16" i="48"/>
  <c r="AC16" i="48"/>
  <c r="W16" i="48"/>
  <c r="AF16" i="48"/>
  <c r="H16" i="48"/>
  <c r="AR16" i="48"/>
  <c r="J47" i="48"/>
  <c r="AH47" i="48"/>
  <c r="AQ47" i="48"/>
  <c r="M47" i="48"/>
  <c r="AK47" i="48"/>
  <c r="Y47" i="48"/>
  <c r="S47" i="48"/>
  <c r="AT47" i="48"/>
  <c r="AW47" i="48"/>
  <c r="AE47" i="48"/>
  <c r="AN47" i="48"/>
  <c r="AD43" i="48"/>
  <c r="AG43" i="48"/>
  <c r="AJ43" i="48"/>
  <c r="AV43" i="48"/>
  <c r="R43" i="48"/>
  <c r="AP43" i="48"/>
  <c r="AS43" i="48"/>
  <c r="X43" i="48"/>
  <c r="I43" i="48"/>
  <c r="L43" i="48"/>
  <c r="AM43" i="48"/>
  <c r="S56" i="48"/>
  <c r="AW56" i="48"/>
  <c r="AN56" i="48"/>
  <c r="AE56" i="48"/>
  <c r="J56" i="48"/>
  <c r="M56" i="48"/>
  <c r="AK56" i="48"/>
  <c r="AH56" i="48"/>
  <c r="AQ56" i="48"/>
  <c r="AT56" i="48"/>
  <c r="Y56" i="48"/>
  <c r="J63" i="48"/>
  <c r="AN63" i="48"/>
  <c r="AT63" i="48"/>
  <c r="S63" i="48"/>
  <c r="AH63" i="48"/>
  <c r="Y63" i="48"/>
  <c r="AK63" i="48"/>
  <c r="AQ63" i="48"/>
  <c r="AW63" i="48"/>
  <c r="AE63" i="48"/>
  <c r="M63" i="48"/>
  <c r="AS33" i="48"/>
  <c r="L33" i="48"/>
  <c r="X33" i="48"/>
  <c r="AJ33" i="48"/>
  <c r="AD33" i="48"/>
  <c r="AM33" i="48"/>
  <c r="R33" i="48"/>
  <c r="AP33" i="48"/>
  <c r="AG33" i="48"/>
  <c r="AV33" i="48"/>
  <c r="I33" i="48"/>
  <c r="K59" i="48"/>
  <c r="H59" i="48"/>
  <c r="AR59" i="48"/>
  <c r="AF59" i="48"/>
  <c r="W59" i="48"/>
  <c r="AC59" i="48"/>
  <c r="AO59" i="48"/>
  <c r="Q59" i="48"/>
  <c r="AL59" i="48"/>
  <c r="AU59" i="48"/>
  <c r="AI59" i="48"/>
  <c r="AG52" i="48"/>
  <c r="AV52" i="48"/>
  <c r="R52" i="48"/>
  <c r="AP52" i="48"/>
  <c r="AM52" i="48"/>
  <c r="AS52" i="48"/>
  <c r="L52" i="48"/>
  <c r="AJ52" i="48"/>
  <c r="I52" i="48"/>
  <c r="X52" i="48"/>
  <c r="AD52" i="48"/>
  <c r="S41" i="48"/>
  <c r="M41" i="48"/>
  <c r="J41" i="48"/>
  <c r="AN41" i="48"/>
  <c r="AQ41" i="48"/>
  <c r="AT41" i="48"/>
  <c r="AH41" i="48"/>
  <c r="AW41" i="48"/>
  <c r="AK41" i="48"/>
  <c r="AE41" i="48"/>
  <c r="Y41" i="48"/>
  <c r="U45" i="45"/>
  <c r="BB45" i="45"/>
  <c r="L45" i="45"/>
  <c r="AG45" i="45"/>
  <c r="AJ45" i="45"/>
  <c r="X45" i="45"/>
  <c r="AV45" i="45"/>
  <c r="AY45" i="45"/>
  <c r="AA45" i="45"/>
  <c r="AS45" i="45"/>
  <c r="AM45" i="45"/>
  <c r="R45" i="45"/>
  <c r="I45" i="45"/>
  <c r="AD45" i="45"/>
  <c r="AP45" i="45"/>
  <c r="O45" i="45"/>
  <c r="AV50" i="48"/>
  <c r="AS50" i="48"/>
  <c r="AM50" i="48"/>
  <c r="X50" i="48"/>
  <c r="AJ50" i="48"/>
  <c r="AP50" i="48"/>
  <c r="AG50" i="48"/>
  <c r="AD50" i="48"/>
  <c r="I50" i="48"/>
  <c r="L50" i="48"/>
  <c r="R50" i="48"/>
  <c r="J29" i="48"/>
  <c r="AN29" i="48"/>
  <c r="S29" i="48"/>
  <c r="AQ29" i="48"/>
  <c r="AK29" i="48"/>
  <c r="AW29" i="48"/>
  <c r="Y29" i="48"/>
  <c r="AT29" i="48"/>
  <c r="AH29" i="48"/>
  <c r="M29" i="48"/>
  <c r="AE29" i="48"/>
  <c r="AW23" i="48"/>
  <c r="S23" i="48"/>
  <c r="AQ23" i="48"/>
  <c r="M23" i="48"/>
  <c r="Y23" i="48"/>
  <c r="AN23" i="48"/>
  <c r="AK23" i="48"/>
  <c r="J23" i="48"/>
  <c r="AE23" i="48"/>
  <c r="AH23" i="48"/>
  <c r="AT23" i="48"/>
  <c r="W28" i="48"/>
  <c r="AC28" i="48"/>
  <c r="H28" i="48"/>
  <c r="AF28" i="48"/>
  <c r="AU28" i="48"/>
  <c r="AI28" i="48"/>
  <c r="Q28" i="48"/>
  <c r="AR28" i="48"/>
  <c r="K28" i="48"/>
  <c r="AO28" i="48"/>
  <c r="AL28" i="48"/>
  <c r="Q25" i="48"/>
  <c r="AI25" i="48"/>
  <c r="AU25" i="48"/>
  <c r="AR25" i="48"/>
  <c r="K25" i="48"/>
  <c r="AL25" i="48"/>
  <c r="AO25" i="48"/>
  <c r="AC25" i="48"/>
  <c r="H25" i="48"/>
  <c r="W25" i="48"/>
  <c r="AF25" i="48"/>
  <c r="AL55" i="48"/>
  <c r="H55" i="48"/>
  <c r="W55" i="48"/>
  <c r="AO55" i="48"/>
  <c r="AF55" i="48"/>
  <c r="AC55" i="48"/>
  <c r="AU55" i="48"/>
  <c r="Q55" i="48"/>
  <c r="AI55" i="48"/>
  <c r="AR55" i="48"/>
  <c r="K55" i="48"/>
  <c r="AV44" i="48"/>
  <c r="AM44" i="48"/>
  <c r="AS44" i="48"/>
  <c r="AJ44" i="48"/>
  <c r="L44" i="48"/>
  <c r="AD44" i="48"/>
  <c r="AP44" i="48"/>
  <c r="R44" i="48"/>
  <c r="X44" i="48"/>
  <c r="AG44" i="48"/>
  <c r="I44" i="48"/>
  <c r="J37" i="48"/>
  <c r="AH37" i="48"/>
  <c r="S37" i="48"/>
  <c r="AE37" i="48"/>
  <c r="AQ37" i="48"/>
  <c r="M37" i="48"/>
  <c r="Y37" i="48"/>
  <c r="AK37" i="48"/>
  <c r="AT37" i="48"/>
  <c r="AW37" i="48"/>
  <c r="AN37" i="48"/>
  <c r="AG60" i="48"/>
  <c r="AP60" i="48"/>
  <c r="L60" i="48"/>
  <c r="AJ60" i="48"/>
  <c r="I60" i="48"/>
  <c r="AM60" i="48"/>
  <c r="AD60" i="48"/>
  <c r="X60" i="48"/>
  <c r="AS60" i="48"/>
  <c r="R60" i="48"/>
  <c r="AV60" i="48"/>
  <c r="R16" i="48"/>
  <c r="I16" i="48"/>
  <c r="AS16" i="48"/>
  <c r="AV16" i="48"/>
  <c r="AG16" i="48"/>
  <c r="AP16" i="48"/>
  <c r="AM16" i="48"/>
  <c r="L16" i="48"/>
  <c r="AJ16" i="48"/>
  <c r="AD16" i="48"/>
  <c r="X16" i="48"/>
  <c r="AC31" i="48"/>
  <c r="K31" i="48"/>
  <c r="H31" i="48"/>
  <c r="AU31" i="48"/>
  <c r="Q31" i="48"/>
  <c r="AI31" i="48"/>
  <c r="AF31" i="48"/>
  <c r="W31" i="48"/>
  <c r="AR31" i="48"/>
  <c r="AL31" i="48"/>
  <c r="AO31" i="48"/>
  <c r="Y43" i="48"/>
  <c r="M43" i="48"/>
  <c r="AE43" i="48"/>
  <c r="AT43" i="48"/>
  <c r="J43" i="48"/>
  <c r="AK43" i="48"/>
  <c r="AH43" i="48"/>
  <c r="AW43" i="48"/>
  <c r="AQ43" i="48"/>
  <c r="S43" i="48"/>
  <c r="AN43" i="48"/>
  <c r="R56" i="48"/>
  <c r="AG56" i="48"/>
  <c r="AS56" i="48"/>
  <c r="L56" i="48"/>
  <c r="AJ56" i="48"/>
  <c r="AP56" i="48"/>
  <c r="AV56" i="48"/>
  <c r="AD56" i="48"/>
  <c r="X56" i="48"/>
  <c r="AM56" i="48"/>
  <c r="I56" i="48"/>
  <c r="L61" i="48"/>
  <c r="AJ61" i="48"/>
  <c r="I61" i="48"/>
  <c r="AS61" i="48"/>
  <c r="AV61" i="48"/>
  <c r="AM61" i="48"/>
  <c r="X61" i="48"/>
  <c r="AP61" i="48"/>
  <c r="R61" i="48"/>
  <c r="AG61" i="48"/>
  <c r="AD61" i="48"/>
  <c r="AK33" i="48"/>
  <c r="Y33" i="48"/>
  <c r="AT33" i="48"/>
  <c r="J33" i="48"/>
  <c r="AW33" i="48"/>
  <c r="AH33" i="48"/>
  <c r="S33" i="48"/>
  <c r="M33" i="48"/>
  <c r="AE33" i="48"/>
  <c r="AQ33" i="48"/>
  <c r="AN33" i="48"/>
  <c r="AQ59" i="48"/>
  <c r="AE59" i="48"/>
  <c r="AN59" i="48"/>
  <c r="J59" i="48"/>
  <c r="AW59" i="48"/>
  <c r="AK59" i="48"/>
  <c r="AH59" i="48"/>
  <c r="S59" i="48"/>
  <c r="M59" i="48"/>
  <c r="AT59" i="48"/>
  <c r="Y59" i="48"/>
  <c r="AO48" i="48"/>
  <c r="H48" i="48"/>
  <c r="AF48" i="48"/>
  <c r="AU48" i="48"/>
  <c r="AR48" i="48"/>
  <c r="K48" i="48"/>
  <c r="AI48" i="48"/>
  <c r="AL48" i="48"/>
  <c r="AC48" i="48"/>
  <c r="W48" i="48"/>
  <c r="Q48" i="48"/>
  <c r="K41" i="48"/>
  <c r="AC41" i="48"/>
  <c r="W41" i="48"/>
  <c r="AI41" i="48"/>
  <c r="AF41" i="48"/>
  <c r="AR41" i="48"/>
  <c r="H41" i="48"/>
  <c r="AO41" i="48"/>
  <c r="AL41" i="48"/>
  <c r="AU41" i="48"/>
  <c r="Q41" i="48"/>
  <c r="S38" i="45"/>
  <c r="AE38" i="45"/>
  <c r="G38" i="45"/>
  <c r="AZ38" i="45"/>
  <c r="AT38" i="45"/>
  <c r="AQ38" i="45"/>
  <c r="AB38" i="45"/>
  <c r="V38" i="45"/>
  <c r="AW38" i="45"/>
  <c r="AH38" i="45"/>
  <c r="J38" i="45"/>
  <c r="M38" i="45"/>
  <c r="AN38" i="45"/>
  <c r="P38" i="45"/>
  <c r="Y38" i="45"/>
  <c r="AK38" i="45"/>
  <c r="AG53" i="48"/>
  <c r="AP53" i="48"/>
  <c r="L53" i="48"/>
  <c r="AD53" i="48"/>
  <c r="AV53" i="48"/>
  <c r="R53" i="48"/>
  <c r="AS53" i="48"/>
  <c r="AJ53" i="48"/>
  <c r="AM53" i="48"/>
  <c r="X53" i="48"/>
  <c r="I53" i="48"/>
  <c r="AU50" i="48"/>
  <c r="W50" i="48"/>
  <c r="AF50" i="48"/>
  <c r="AC50" i="48"/>
  <c r="H50" i="48"/>
  <c r="AL50" i="48"/>
  <c r="K50" i="48"/>
  <c r="AO50" i="48"/>
  <c r="Q50" i="48"/>
  <c r="AR50" i="48"/>
  <c r="AI50" i="48"/>
  <c r="S45" i="48"/>
  <c r="AE45" i="48"/>
  <c r="AK45" i="48"/>
  <c r="Y45" i="48"/>
  <c r="AQ45" i="48"/>
  <c r="J45" i="48"/>
  <c r="AT45" i="48"/>
  <c r="AN45" i="48"/>
  <c r="AW45" i="48"/>
  <c r="M45" i="48"/>
  <c r="AH45" i="48"/>
  <c r="AQ52" i="48"/>
  <c r="Y52" i="48"/>
  <c r="AW52" i="48"/>
  <c r="AN52" i="48"/>
  <c r="J52" i="48"/>
  <c r="AE52" i="48"/>
  <c r="AT52" i="48"/>
  <c r="M52" i="48"/>
  <c r="AH52" i="48"/>
  <c r="AK52" i="48"/>
  <c r="S52" i="48"/>
  <c r="AC21" i="48"/>
  <c r="W21" i="48"/>
  <c r="AU21" i="48"/>
  <c r="H21" i="48"/>
  <c r="AI21" i="48"/>
  <c r="AO21" i="48"/>
  <c r="AR21" i="48"/>
  <c r="K21" i="48"/>
  <c r="AL21" i="48"/>
  <c r="Q21" i="48"/>
  <c r="AF21" i="48"/>
  <c r="AE28" i="48"/>
  <c r="S28" i="48"/>
  <c r="Y28" i="48"/>
  <c r="AT28" i="48"/>
  <c r="AW28" i="48"/>
  <c r="AN28" i="48"/>
  <c r="M28" i="48"/>
  <c r="AK28" i="48"/>
  <c r="AQ28" i="48"/>
  <c r="AH28" i="48"/>
  <c r="J28" i="48"/>
  <c r="AD25" i="48"/>
  <c r="I25" i="48"/>
  <c r="R25" i="48"/>
  <c r="AG25" i="48"/>
  <c r="AV25" i="48"/>
  <c r="X25" i="48"/>
  <c r="L25" i="48"/>
  <c r="AP25" i="48"/>
  <c r="AS25" i="48"/>
  <c r="AM25" i="48"/>
  <c r="AJ25" i="48"/>
  <c r="AL39" i="48"/>
  <c r="H39" i="48"/>
  <c r="AU39" i="48"/>
  <c r="AI39" i="48"/>
  <c r="AF39" i="48"/>
  <c r="W39" i="48"/>
  <c r="AR39" i="48"/>
  <c r="AC39" i="48"/>
  <c r="AO39" i="48"/>
  <c r="Q39" i="48"/>
  <c r="K39" i="48"/>
  <c r="AO44" i="48"/>
  <c r="AC44" i="48"/>
  <c r="H44" i="48"/>
  <c r="AU44" i="48"/>
  <c r="AR44" i="48"/>
  <c r="K44" i="48"/>
  <c r="W44" i="48"/>
  <c r="Q44" i="48"/>
  <c r="AF44" i="48"/>
  <c r="AL44" i="48"/>
  <c r="AI44" i="48"/>
  <c r="H37" i="48"/>
  <c r="AC37" i="48"/>
  <c r="AF37" i="48"/>
  <c r="W37" i="48"/>
  <c r="K37" i="48"/>
  <c r="AR37" i="48"/>
  <c r="AI37" i="48"/>
  <c r="AL37" i="48"/>
  <c r="Q37" i="48"/>
  <c r="AO37" i="48"/>
  <c r="AU37" i="48"/>
  <c r="AI36" i="48"/>
  <c r="AL36" i="48"/>
  <c r="AC36" i="48"/>
  <c r="W36" i="48"/>
  <c r="AF36" i="48"/>
  <c r="AR36" i="48"/>
  <c r="Q36" i="48"/>
  <c r="H36" i="48"/>
  <c r="AO36" i="48"/>
  <c r="K36" i="48"/>
  <c r="AU36" i="48"/>
  <c r="AE16" i="48"/>
  <c r="AT16" i="48"/>
  <c r="J16" i="48"/>
  <c r="S16" i="48"/>
  <c r="AN16" i="48"/>
  <c r="AH16" i="48"/>
  <c r="AQ16" i="48"/>
  <c r="M16" i="48"/>
  <c r="AK16" i="48"/>
  <c r="Y16" i="48"/>
  <c r="AW16" i="48"/>
  <c r="I31" i="48"/>
  <c r="R31" i="48"/>
  <c r="AM31" i="48"/>
  <c r="AJ31" i="48"/>
  <c r="X31" i="48"/>
  <c r="AS31" i="48"/>
  <c r="AD31" i="48"/>
  <c r="AP31" i="48"/>
  <c r="AG31" i="48"/>
  <c r="AV31" i="48"/>
  <c r="L31" i="48"/>
  <c r="AF26" i="48"/>
  <c r="AO26" i="48"/>
  <c r="AC26" i="48"/>
  <c r="AR26" i="48"/>
  <c r="Q26" i="48"/>
  <c r="H26" i="48"/>
  <c r="AU26" i="48"/>
  <c r="K26" i="48"/>
  <c r="W26" i="48"/>
  <c r="AI26" i="48"/>
  <c r="AL26" i="48"/>
  <c r="K56" i="48"/>
  <c r="W56" i="48"/>
  <c r="AF56" i="48"/>
  <c r="AL56" i="48"/>
  <c r="Q56" i="48"/>
  <c r="AR56" i="48"/>
  <c r="AC56" i="48"/>
  <c r="AU56" i="48"/>
  <c r="AI56" i="48"/>
  <c r="AO56" i="48"/>
  <c r="H56" i="48"/>
  <c r="AQ61" i="48"/>
  <c r="AE61" i="48"/>
  <c r="AW61" i="48"/>
  <c r="AN61" i="48"/>
  <c r="AT61" i="48"/>
  <c r="AH61" i="48"/>
  <c r="Y61" i="48"/>
  <c r="M61" i="48"/>
  <c r="AK61" i="48"/>
  <c r="S61" i="48"/>
  <c r="J61" i="48"/>
  <c r="AG42" i="48"/>
  <c r="AP42" i="48"/>
  <c r="AV42" i="48"/>
  <c r="L42" i="48"/>
  <c r="R42" i="48"/>
  <c r="AS42" i="48"/>
  <c r="AJ42" i="48"/>
  <c r="AD42" i="48"/>
  <c r="I42" i="48"/>
  <c r="X42" i="48"/>
  <c r="AM42" i="48"/>
  <c r="AS59" i="48"/>
  <c r="I59" i="48"/>
  <c r="AG59" i="48"/>
  <c r="AV59" i="48"/>
  <c r="R59" i="48"/>
  <c r="AD59" i="48"/>
  <c r="AJ59" i="48"/>
  <c r="AM59" i="48"/>
  <c r="AP59" i="48"/>
  <c r="X59" i="48"/>
  <c r="L59" i="48"/>
  <c r="AQ48" i="48"/>
  <c r="M48" i="48"/>
  <c r="AE48" i="48"/>
  <c r="AN48" i="48"/>
  <c r="AW48" i="48"/>
  <c r="AH48" i="48"/>
  <c r="AK48" i="48"/>
  <c r="AT48" i="48"/>
  <c r="Y48" i="48"/>
  <c r="J48" i="48"/>
  <c r="S48" i="48"/>
  <c r="AV41" i="48"/>
  <c r="I41" i="48"/>
  <c r="R41" i="48"/>
  <c r="L41" i="48"/>
  <c r="AP41" i="48"/>
  <c r="AG41" i="48"/>
  <c r="AJ41" i="48"/>
  <c r="AS41" i="48"/>
  <c r="AD41" i="48"/>
  <c r="X41" i="48"/>
  <c r="AM41" i="48"/>
  <c r="S53" i="48"/>
  <c r="AQ53" i="48"/>
  <c r="AE53" i="48"/>
  <c r="AW53" i="48"/>
  <c r="J53" i="48"/>
  <c r="AT53" i="48"/>
  <c r="AH53" i="48"/>
  <c r="AK53" i="48"/>
  <c r="Y53" i="48"/>
  <c r="M53" i="48"/>
  <c r="AN53" i="48"/>
  <c r="AE40" i="48"/>
  <c r="AN40" i="48"/>
  <c r="AQ40" i="48"/>
  <c r="S40" i="48"/>
  <c r="M40" i="48"/>
  <c r="AT40" i="48"/>
  <c r="J40" i="48"/>
  <c r="AH40" i="48"/>
  <c r="AW40" i="48"/>
  <c r="Y40" i="48"/>
  <c r="AK40" i="48"/>
  <c r="AD24" i="48"/>
  <c r="R24" i="48"/>
  <c r="AP24" i="48"/>
  <c r="AM24" i="48"/>
  <c r="I24" i="48"/>
  <c r="AV24" i="48"/>
  <c r="AG24" i="48"/>
  <c r="L24" i="48"/>
  <c r="AJ24" i="48"/>
  <c r="AS24" i="48"/>
  <c r="X24" i="48"/>
  <c r="AC63" i="48"/>
  <c r="AF63" i="48"/>
  <c r="AI63" i="48"/>
  <c r="AO63" i="48"/>
  <c r="AR63" i="48"/>
  <c r="AL63" i="48"/>
  <c r="Q63" i="48"/>
  <c r="H63" i="48"/>
  <c r="K63" i="48"/>
  <c r="W63" i="48"/>
  <c r="AU63" i="48"/>
  <c r="AS21" i="48"/>
  <c r="X21" i="48"/>
  <c r="L21" i="48"/>
  <c r="AD21" i="48"/>
  <c r="AJ21" i="48"/>
  <c r="AP21" i="48"/>
  <c r="AV21" i="48"/>
  <c r="R21" i="48"/>
  <c r="I21" i="48"/>
  <c r="AG21" i="48"/>
  <c r="AM21" i="48"/>
  <c r="AL58" i="48"/>
  <c r="W58" i="48"/>
  <c r="AR58" i="48"/>
  <c r="AF58" i="48"/>
  <c r="AC58" i="48"/>
  <c r="H58" i="48"/>
  <c r="K58" i="48"/>
  <c r="AI58" i="48"/>
  <c r="AO58" i="48"/>
  <c r="Q58" i="48"/>
  <c r="AU58" i="48"/>
  <c r="S25" i="48"/>
  <c r="AE25" i="48"/>
  <c r="AH25" i="48"/>
  <c r="J25" i="48"/>
  <c r="AK25" i="48"/>
  <c r="M25" i="48"/>
  <c r="AN25" i="48"/>
  <c r="Y25" i="48"/>
  <c r="AW25" i="48"/>
  <c r="AQ25" i="48"/>
  <c r="AT25" i="48"/>
  <c r="J39" i="48"/>
  <c r="AN39" i="48"/>
  <c r="AK39" i="48"/>
  <c r="Y39" i="48"/>
  <c r="AW39" i="48"/>
  <c r="S39" i="48"/>
  <c r="AH39" i="48"/>
  <c r="AQ39" i="48"/>
  <c r="AE39" i="48"/>
  <c r="AT39" i="48"/>
  <c r="M39" i="48"/>
  <c r="AD18" i="48"/>
  <c r="AS18" i="48"/>
  <c r="R18" i="48"/>
  <c r="L18" i="48"/>
  <c r="AG18" i="48"/>
  <c r="AM18" i="48"/>
  <c r="X18" i="48"/>
  <c r="AV18" i="48"/>
  <c r="I18" i="48"/>
  <c r="AJ18" i="48"/>
  <c r="AP18" i="48"/>
  <c r="AS37" i="48"/>
  <c r="I37" i="48"/>
  <c r="AG37" i="48"/>
  <c r="AM37" i="48"/>
  <c r="R37" i="48"/>
  <c r="AV37" i="48"/>
  <c r="AJ37" i="48"/>
  <c r="AP37" i="48"/>
  <c r="L37" i="48"/>
  <c r="AD37" i="48"/>
  <c r="X37" i="48"/>
  <c r="AK36" i="48"/>
  <c r="AE36" i="48"/>
  <c r="AW36" i="48"/>
  <c r="AH36" i="48"/>
  <c r="S36" i="48"/>
  <c r="M36" i="48"/>
  <c r="AN36" i="48"/>
  <c r="J36" i="48"/>
  <c r="Y36" i="48"/>
  <c r="AQ36" i="48"/>
  <c r="AT36" i="48"/>
  <c r="AD46" i="48"/>
  <c r="AP46" i="48"/>
  <c r="AV46" i="48"/>
  <c r="AS46" i="48"/>
  <c r="L46" i="48"/>
  <c r="AG46" i="48"/>
  <c r="AM46" i="48"/>
  <c r="AJ46" i="48"/>
  <c r="X46" i="48"/>
  <c r="I46" i="48"/>
  <c r="R46" i="48"/>
  <c r="AQ31" i="48"/>
  <c r="AK31" i="48"/>
  <c r="M31" i="48"/>
  <c r="AE31" i="48"/>
  <c r="AN31" i="48"/>
  <c r="S31" i="48"/>
  <c r="J31" i="48"/>
  <c r="AT31" i="48"/>
  <c r="AW31" i="48"/>
  <c r="Y31" i="48"/>
  <c r="AH31" i="48"/>
  <c r="AK26" i="48"/>
  <c r="AW26" i="48"/>
  <c r="AE26" i="48"/>
  <c r="AQ26" i="48"/>
  <c r="M26" i="48"/>
  <c r="AT26" i="48"/>
  <c r="AH26" i="48"/>
  <c r="J26" i="48"/>
  <c r="S26" i="48"/>
  <c r="Y26" i="48"/>
  <c r="AN26" i="48"/>
  <c r="AP22" i="48"/>
  <c r="L22" i="48"/>
  <c r="I22" i="48"/>
  <c r="AM22" i="48"/>
  <c r="AV22" i="48"/>
  <c r="AS22" i="48"/>
  <c r="X22" i="48"/>
  <c r="R22" i="48"/>
  <c r="AG22" i="48"/>
  <c r="AD22" i="48"/>
  <c r="AJ22" i="48"/>
  <c r="AR61" i="48"/>
  <c r="AF61" i="48"/>
  <c r="AL61" i="48"/>
  <c r="W61" i="48"/>
  <c r="AC61" i="48"/>
  <c r="Q61" i="48"/>
  <c r="AU61" i="48"/>
  <c r="H61" i="48"/>
  <c r="AO61" i="48"/>
  <c r="AI61" i="48"/>
  <c r="K61" i="48"/>
  <c r="AL42" i="48"/>
  <c r="AR42" i="48"/>
  <c r="K42" i="48"/>
  <c r="W42" i="48"/>
  <c r="AC42" i="48"/>
  <c r="H42" i="48"/>
  <c r="AF42" i="48"/>
  <c r="AO42" i="48"/>
  <c r="AI42" i="48"/>
  <c r="AU42" i="48"/>
  <c r="Q42" i="48"/>
  <c r="AK19" i="48"/>
  <c r="S19" i="48"/>
  <c r="AN19" i="48"/>
  <c r="AH19" i="48"/>
  <c r="AQ19" i="48"/>
  <c r="AW19" i="48"/>
  <c r="AE19" i="48"/>
  <c r="Y19" i="48"/>
  <c r="M19" i="48"/>
  <c r="J19" i="48"/>
  <c r="AT19" i="48"/>
  <c r="I48" i="48"/>
  <c r="AP48" i="48"/>
  <c r="AD48" i="48"/>
  <c r="AG48" i="48"/>
  <c r="AJ48" i="48"/>
  <c r="R48" i="48"/>
  <c r="AV48" i="48"/>
  <c r="L48" i="48"/>
  <c r="AS48" i="48"/>
  <c r="AM48" i="48"/>
  <c r="X48" i="48"/>
  <c r="AC38" i="48"/>
  <c r="AF38" i="48"/>
  <c r="AL38" i="48"/>
  <c r="W38" i="48"/>
  <c r="K38" i="48"/>
  <c r="AU38" i="48"/>
  <c r="AR38" i="48"/>
  <c r="AO38" i="48"/>
  <c r="AI38" i="48"/>
  <c r="H38" i="48"/>
  <c r="Q38" i="48"/>
  <c r="AR53" i="48"/>
  <c r="AF53" i="48"/>
  <c r="AU53" i="48"/>
  <c r="AL53" i="48"/>
  <c r="K53" i="48"/>
  <c r="AO53" i="48"/>
  <c r="W53" i="48"/>
  <c r="H53" i="48"/>
  <c r="Q53" i="48"/>
  <c r="AC53" i="48"/>
  <c r="AI53" i="48"/>
  <c r="K40" i="48"/>
  <c r="AL40" i="48"/>
  <c r="AC40" i="48"/>
  <c r="AR40" i="48"/>
  <c r="W40" i="48"/>
  <c r="AF40" i="48"/>
  <c r="H40" i="48"/>
  <c r="AI40" i="48"/>
  <c r="AU40" i="48"/>
  <c r="AO40" i="48"/>
  <c r="Q40" i="48"/>
  <c r="I49" i="48"/>
  <c r="AS49" i="48"/>
  <c r="AJ49" i="48"/>
  <c r="AD49" i="48"/>
  <c r="AV49" i="48"/>
  <c r="R49" i="48"/>
  <c r="AP49" i="48"/>
  <c r="AM49" i="48"/>
  <c r="L49" i="48"/>
  <c r="X49" i="48"/>
  <c r="AG49" i="48"/>
  <c r="AT17" i="48"/>
  <c r="AE17" i="48"/>
  <c r="J17" i="48"/>
  <c r="AH17" i="48"/>
  <c r="AN17" i="48"/>
  <c r="AW17" i="48"/>
  <c r="AQ17" i="48"/>
  <c r="M17" i="48"/>
  <c r="AK17" i="48"/>
  <c r="S17" i="48"/>
  <c r="Y17" i="48"/>
  <c r="AV32" i="48"/>
  <c r="AS32" i="48"/>
  <c r="L32" i="48"/>
  <c r="AJ32" i="48"/>
  <c r="X32" i="48"/>
  <c r="AM32" i="48"/>
  <c r="I32" i="48"/>
  <c r="AD32" i="48"/>
  <c r="R32" i="48"/>
  <c r="AG32" i="48"/>
  <c r="AP32" i="48"/>
  <c r="AR15" i="48"/>
  <c r="K15" i="48"/>
  <c r="AL15" i="48"/>
  <c r="AC15" i="48"/>
  <c r="AU15" i="48"/>
  <c r="AI15" i="48"/>
  <c r="W15" i="48"/>
  <c r="Q15" i="48"/>
  <c r="AF15" i="48"/>
  <c r="H15" i="48"/>
  <c r="AO15" i="48"/>
  <c r="S20" i="48"/>
  <c r="AQ20" i="48"/>
  <c r="AW20" i="48"/>
  <c r="M20" i="48"/>
  <c r="J20" i="48"/>
  <c r="AK20" i="48"/>
  <c r="AH20" i="48"/>
  <c r="AT20" i="48"/>
  <c r="Y20" i="48"/>
  <c r="AN20" i="48"/>
  <c r="AE20" i="48"/>
  <c r="AK21" i="48"/>
  <c r="J21" i="48"/>
  <c r="AQ21" i="48"/>
  <c r="M21" i="48"/>
  <c r="Y21" i="48"/>
  <c r="AW21" i="48"/>
  <c r="AE21" i="48"/>
  <c r="AT21" i="48"/>
  <c r="S21" i="48"/>
  <c r="AH21" i="48"/>
  <c r="AN21" i="48"/>
  <c r="AN58" i="48"/>
  <c r="AH58" i="48"/>
  <c r="AE58" i="48"/>
  <c r="AK58" i="48"/>
  <c r="Y58" i="48"/>
  <c r="M58" i="48"/>
  <c r="S58" i="48"/>
  <c r="J58" i="48"/>
  <c r="AT58" i="48"/>
  <c r="AW58" i="48"/>
  <c r="AQ58" i="48"/>
  <c r="S24" i="48"/>
  <c r="AE24" i="48"/>
  <c r="AW24" i="48"/>
  <c r="AH24" i="48"/>
  <c r="AK24" i="48"/>
  <c r="AQ24" i="48"/>
  <c r="AN24" i="48"/>
  <c r="Y24" i="48"/>
  <c r="M24" i="48"/>
  <c r="AT24" i="48"/>
  <c r="J24" i="48"/>
  <c r="AP39" i="48"/>
  <c r="R39" i="48"/>
  <c r="AS39" i="48"/>
  <c r="AM39" i="48"/>
  <c r="X39" i="48"/>
  <c r="AD39" i="48"/>
  <c r="L39" i="48"/>
  <c r="AV39" i="48"/>
  <c r="AG39" i="48"/>
  <c r="I39" i="48"/>
  <c r="AJ39" i="48"/>
  <c r="AU18" i="48"/>
  <c r="AC18" i="48"/>
  <c r="AO18" i="48"/>
  <c r="W18" i="48"/>
  <c r="AR18" i="48"/>
  <c r="AL18" i="48"/>
  <c r="Q18" i="48"/>
  <c r="AI18" i="48"/>
  <c r="K18" i="48"/>
  <c r="AF18" i="48"/>
  <c r="H18" i="48"/>
  <c r="AK27" i="48"/>
  <c r="M27" i="48"/>
  <c r="J27" i="48"/>
  <c r="AQ27" i="48"/>
  <c r="AE27" i="48"/>
  <c r="AW27" i="48"/>
  <c r="AH27" i="48"/>
  <c r="AT27" i="48"/>
  <c r="S27" i="48"/>
  <c r="AN27" i="48"/>
  <c r="Y27" i="48"/>
  <c r="AD36" i="48"/>
  <c r="AP36" i="48"/>
  <c r="AV36" i="48"/>
  <c r="AM36" i="48"/>
  <c r="AJ36" i="48"/>
  <c r="AS36" i="48"/>
  <c r="R36" i="48"/>
  <c r="L36" i="48"/>
  <c r="X36" i="48"/>
  <c r="AG36" i="48"/>
  <c r="I36" i="48"/>
  <c r="AL46" i="48"/>
  <c r="AO46" i="48"/>
  <c r="Q46" i="48"/>
  <c r="AR46" i="48"/>
  <c r="K46" i="48"/>
  <c r="AI46" i="48"/>
  <c r="AF46" i="48"/>
  <c r="W46" i="48"/>
  <c r="AU46" i="48"/>
  <c r="H46" i="48"/>
  <c r="AC46" i="48"/>
  <c r="X29" i="48"/>
  <c r="I29" i="48"/>
  <c r="AG29" i="48"/>
  <c r="L29" i="48"/>
  <c r="AP29" i="48"/>
  <c r="AS29" i="48"/>
  <c r="AD29" i="48"/>
  <c r="AJ29" i="48"/>
  <c r="AV29" i="48"/>
  <c r="R29" i="48"/>
  <c r="AM29" i="48"/>
  <c r="I26" i="48"/>
  <c r="AP26" i="48"/>
  <c r="AV26" i="48"/>
  <c r="AG26" i="48"/>
  <c r="AD26" i="48"/>
  <c r="AJ26" i="48"/>
  <c r="R26" i="48"/>
  <c r="AM26" i="48"/>
  <c r="AS26" i="48"/>
  <c r="X26" i="48"/>
  <c r="L26" i="48"/>
  <c r="AU22" i="48"/>
  <c r="Q22" i="48"/>
  <c r="AO22" i="48"/>
  <c r="AR22" i="48"/>
  <c r="W22" i="48"/>
  <c r="K22" i="48"/>
  <c r="AC22" i="48"/>
  <c r="AF22" i="48"/>
  <c r="AL22" i="48"/>
  <c r="AI22" i="48"/>
  <c r="H22" i="48"/>
  <c r="AQ34" i="48"/>
  <c r="AE34" i="48"/>
  <c r="M34" i="48"/>
  <c r="AK34" i="48"/>
  <c r="J34" i="48"/>
  <c r="S34" i="48"/>
  <c r="AT34" i="48"/>
  <c r="AW34" i="48"/>
  <c r="AH34" i="48"/>
  <c r="Y34" i="48"/>
  <c r="AN34" i="48"/>
  <c r="AK42" i="48"/>
  <c r="AT42" i="48"/>
  <c r="AW42" i="48"/>
  <c r="M42" i="48"/>
  <c r="AQ42" i="48"/>
  <c r="J42" i="48"/>
  <c r="AN42" i="48"/>
  <c r="Y42" i="48"/>
  <c r="S42" i="48"/>
  <c r="AH42" i="48"/>
  <c r="AE42" i="48"/>
  <c r="AD19" i="48"/>
  <c r="AG19" i="48"/>
  <c r="AM19" i="48"/>
  <c r="I19" i="48"/>
  <c r="AV19" i="48"/>
  <c r="AJ19" i="48"/>
  <c r="AS19" i="48"/>
  <c r="R19" i="48"/>
  <c r="AP19" i="48"/>
  <c r="L19" i="48"/>
  <c r="X19" i="48"/>
  <c r="E13" i="45"/>
  <c r="F13" i="45"/>
  <c r="D13" i="45"/>
  <c r="F14" i="48"/>
  <c r="E14" i="48"/>
  <c r="D14" i="48"/>
  <c r="R38" i="48"/>
  <c r="AD38" i="48"/>
  <c r="AV38" i="48"/>
  <c r="I38" i="48"/>
  <c r="AJ38" i="48"/>
  <c r="AS38" i="48"/>
  <c r="L38" i="48"/>
  <c r="AG38" i="48"/>
  <c r="X38" i="48"/>
  <c r="AM38" i="48"/>
  <c r="AP38" i="48"/>
  <c r="S15" i="48"/>
  <c r="Y15" i="48"/>
  <c r="AE15" i="48"/>
  <c r="AH15" i="48"/>
  <c r="AT15" i="48"/>
  <c r="AN15" i="48"/>
  <c r="J15" i="48"/>
  <c r="M15" i="48"/>
  <c r="AQ15" i="48"/>
  <c r="AK15" i="48"/>
  <c r="AW15" i="48"/>
  <c r="R20" i="48"/>
  <c r="AS20" i="48"/>
  <c r="AV20" i="48"/>
  <c r="AP20" i="48"/>
  <c r="AD20" i="48"/>
  <c r="I20" i="48"/>
  <c r="AM20" i="48"/>
  <c r="AJ20" i="48"/>
  <c r="L20" i="48"/>
  <c r="X20" i="48"/>
  <c r="AG20" i="48"/>
  <c r="R40" i="48"/>
  <c r="AV40" i="48"/>
  <c r="AG40" i="48"/>
  <c r="AP40" i="48"/>
  <c r="AM40" i="48"/>
  <c r="AS40" i="48"/>
  <c r="I40" i="48"/>
  <c r="L40" i="48"/>
  <c r="AD40" i="48"/>
  <c r="X40" i="48"/>
  <c r="AJ40" i="48"/>
  <c r="AM56" i="47"/>
  <c r="AM30" i="47"/>
  <c r="AM53" i="47"/>
  <c r="AL16" i="47"/>
  <c r="AM24" i="47"/>
  <c r="AM61" i="47"/>
  <c r="AM34" i="47"/>
  <c r="AL39" i="47"/>
  <c r="AM36" i="47"/>
  <c r="AM27" i="47"/>
  <c r="AL20" i="47"/>
  <c r="AM35" i="47"/>
  <c r="AL50" i="47"/>
  <c r="AL23" i="47"/>
  <c r="AL26" i="47"/>
  <c r="AL43" i="47"/>
  <c r="AL47" i="47"/>
  <c r="AM40" i="47"/>
  <c r="AL28" i="47"/>
  <c r="AM28" i="47"/>
  <c r="AL38" i="47"/>
  <c r="AM38" i="47"/>
  <c r="AL46" i="47"/>
  <c r="AL57" i="47"/>
  <c r="AM37" i="47"/>
  <c r="AM31" i="47"/>
  <c r="AL21" i="47"/>
  <c r="AL19" i="47"/>
  <c r="AM19" i="47"/>
  <c r="AL49" i="47"/>
  <c r="AM49" i="47"/>
  <c r="AL63" i="47"/>
  <c r="AM63" i="47"/>
  <c r="AL41" i="47"/>
  <c r="AM41" i="47"/>
  <c r="AL27" i="47"/>
  <c r="AM17" i="47"/>
  <c r="AL29" i="47"/>
  <c r="AM29" i="47"/>
  <c r="AL42" i="47"/>
  <c r="AM42" i="47"/>
  <c r="AL48" i="47"/>
  <c r="AM48" i="47"/>
  <c r="AM44" i="47"/>
  <c r="AL32" i="47"/>
  <c r="AM32" i="47"/>
  <c r="I15" i="47"/>
  <c r="F13" i="47"/>
  <c r="AM51" i="47"/>
  <c r="AL58" i="47"/>
  <c r="AM58" i="47"/>
  <c r="AM62" i="47"/>
  <c r="AM16" i="47"/>
  <c r="AL24" i="47"/>
  <c r="AL52" i="47"/>
  <c r="AL61" i="47"/>
  <c r="AL37" i="47"/>
  <c r="AN37" i="47" s="1"/>
  <c r="AL34" i="47"/>
  <c r="AM39" i="47"/>
  <c r="AM20" i="47"/>
  <c r="AL35" i="47"/>
  <c r="AM50" i="47"/>
  <c r="AL56" i="47"/>
  <c r="AL59" i="47"/>
  <c r="AM23" i="47"/>
  <c r="AM26" i="47"/>
  <c r="AL30" i="47"/>
  <c r="AM43" i="47"/>
  <c r="AL54" i="47"/>
  <c r="AM54" i="47"/>
  <c r="AM47" i="47"/>
  <c r="AL40" i="47"/>
  <c r="AL18" i="47"/>
  <c r="AM18" i="47"/>
  <c r="AL33" i="47"/>
  <c r="AM33" i="47"/>
  <c r="AM46" i="47"/>
  <c r="AM52" i="47"/>
  <c r="AL64" i="47"/>
  <c r="AM64" i="47"/>
  <c r="AM57" i="47"/>
  <c r="AL45" i="47"/>
  <c r="AM45" i="47"/>
  <c r="AL31" i="47"/>
  <c r="AM21" i="47"/>
  <c r="AL25" i="47"/>
  <c r="AM25" i="47"/>
  <c r="AL55" i="47"/>
  <c r="AM55" i="47"/>
  <c r="AL53" i="47"/>
  <c r="AL36" i="47"/>
  <c r="AL17" i="47"/>
  <c r="AL60" i="47"/>
  <c r="AM60" i="47"/>
  <c r="AM59" i="47"/>
  <c r="AL44" i="47"/>
  <c r="AL22" i="47"/>
  <c r="AM22" i="47"/>
  <c r="AL51" i="47"/>
  <c r="AL62" i="47"/>
  <c r="J21" i="40"/>
  <c r="J22" i="40"/>
  <c r="J23" i="40"/>
  <c r="J24" i="40"/>
  <c r="J25" i="40"/>
  <c r="J26" i="40"/>
  <c r="J27" i="40"/>
  <c r="J28" i="40"/>
  <c r="J29" i="40"/>
  <c r="J30" i="40"/>
  <c r="J31" i="40"/>
  <c r="J32" i="40"/>
  <c r="J33" i="40"/>
  <c r="J34" i="40"/>
  <c r="J35" i="40"/>
  <c r="J36" i="40"/>
  <c r="J37" i="40"/>
  <c r="J38" i="40"/>
  <c r="J39" i="40"/>
  <c r="J40" i="40"/>
  <c r="J41" i="40"/>
  <c r="J42" i="40"/>
  <c r="J43" i="40"/>
  <c r="J44" i="40"/>
  <c r="J45" i="40"/>
  <c r="J46" i="40"/>
  <c r="J47" i="40"/>
  <c r="J48" i="40"/>
  <c r="J49" i="40"/>
  <c r="J50" i="40"/>
  <c r="J51" i="40"/>
  <c r="J52" i="40"/>
  <c r="J53" i="40"/>
  <c r="J54" i="40"/>
  <c r="J55" i="40"/>
  <c r="J56" i="40"/>
  <c r="J57" i="40"/>
  <c r="J58" i="40"/>
  <c r="J59" i="40"/>
  <c r="J60" i="40"/>
  <c r="J61" i="40"/>
  <c r="J62" i="40"/>
  <c r="J63" i="40"/>
  <c r="J64" i="40"/>
  <c r="J65" i="40"/>
  <c r="J66" i="40"/>
  <c r="J67" i="40"/>
  <c r="J68" i="40"/>
  <c r="J69" i="40"/>
  <c r="F31" i="40"/>
  <c r="F32" i="40"/>
  <c r="F33" i="40"/>
  <c r="F34" i="40"/>
  <c r="F35" i="40"/>
  <c r="F36" i="40"/>
  <c r="F37" i="40"/>
  <c r="F38" i="40"/>
  <c r="F39" i="40"/>
  <c r="F40" i="40"/>
  <c r="F41" i="40"/>
  <c r="F42" i="40"/>
  <c r="F43" i="40"/>
  <c r="F44" i="40"/>
  <c r="F45" i="40"/>
  <c r="F46" i="40"/>
  <c r="F47" i="40"/>
  <c r="F48" i="40"/>
  <c r="F49" i="40"/>
  <c r="F50" i="40"/>
  <c r="F51" i="40"/>
  <c r="F52" i="40"/>
  <c r="F53" i="40"/>
  <c r="F54" i="40"/>
  <c r="F55" i="40"/>
  <c r="F56" i="40"/>
  <c r="F57" i="40"/>
  <c r="F58" i="40"/>
  <c r="F59" i="40"/>
  <c r="F60" i="40"/>
  <c r="F61" i="40"/>
  <c r="F62" i="40"/>
  <c r="F64" i="40"/>
  <c r="F65" i="40"/>
  <c r="F66" i="40"/>
  <c r="F67" i="40"/>
  <c r="F68" i="40"/>
  <c r="F69" i="40"/>
  <c r="J20" i="40"/>
  <c r="O14" i="48" l="1"/>
  <c r="AA14" i="48"/>
  <c r="P13" i="48"/>
  <c r="AB13" i="48"/>
  <c r="P14" i="48"/>
  <c r="AB14" i="48"/>
  <c r="N13" i="48"/>
  <c r="Z13" i="48"/>
  <c r="O13" i="48"/>
  <c r="AA13" i="48"/>
  <c r="N14" i="48"/>
  <c r="Z14" i="48"/>
  <c r="U14" i="48"/>
  <c r="BB14" i="48"/>
  <c r="AY14" i="48"/>
  <c r="BC13" i="48"/>
  <c r="AZ13" i="48"/>
  <c r="AX14" i="48"/>
  <c r="BA14" i="48"/>
  <c r="V14" i="48"/>
  <c r="BC14" i="48"/>
  <c r="AZ14" i="48"/>
  <c r="BA13" i="48"/>
  <c r="AX13" i="48"/>
  <c r="BB13" i="48"/>
  <c r="AY13" i="48"/>
  <c r="H14" i="48"/>
  <c r="T14" i="48"/>
  <c r="R13" i="48"/>
  <c r="U13" i="48"/>
  <c r="S13" i="48"/>
  <c r="V13" i="48"/>
  <c r="Q13" i="48"/>
  <c r="T13" i="48"/>
  <c r="AN35" i="47"/>
  <c r="U13" i="45"/>
  <c r="AJ13" i="45"/>
  <c r="X13" i="45"/>
  <c r="AA13" i="45"/>
  <c r="I13" i="45"/>
  <c r="L13" i="45"/>
  <c r="AS13" i="45"/>
  <c r="AY13" i="45"/>
  <c r="AG13" i="45"/>
  <c r="AM13" i="45"/>
  <c r="R13" i="45"/>
  <c r="BB13" i="45"/>
  <c r="AV13" i="45"/>
  <c r="AP13" i="45"/>
  <c r="AD13" i="45"/>
  <c r="O13" i="45"/>
  <c r="S13" i="45"/>
  <c r="M13" i="45"/>
  <c r="G13" i="45"/>
  <c r="AW13" i="45"/>
  <c r="AQ13" i="45"/>
  <c r="AK13" i="45"/>
  <c r="P13" i="45"/>
  <c r="AE13" i="45"/>
  <c r="Y13" i="45"/>
  <c r="AZ13" i="45"/>
  <c r="AT13" i="45"/>
  <c r="AH13" i="45"/>
  <c r="AB13" i="45"/>
  <c r="V13" i="45"/>
  <c r="J13" i="45"/>
  <c r="AN13" i="45"/>
  <c r="T13" i="45"/>
  <c r="AL13" i="45"/>
  <c r="H13" i="45"/>
  <c r="AC13" i="45"/>
  <c r="Q13" i="45"/>
  <c r="AF13" i="45"/>
  <c r="AU13" i="45"/>
  <c r="W13" i="45"/>
  <c r="AX13" i="45"/>
  <c r="Z13" i="45"/>
  <c r="AR13" i="45"/>
  <c r="AO13" i="45"/>
  <c r="N13" i="45"/>
  <c r="K13" i="45"/>
  <c r="AI13" i="45"/>
  <c r="BA13" i="45"/>
  <c r="J13" i="48"/>
  <c r="AQ13" i="48"/>
  <c r="AN13" i="48"/>
  <c r="AH13" i="48"/>
  <c r="AK13" i="48"/>
  <c r="AW13" i="48"/>
  <c r="AT13" i="48"/>
  <c r="Y13" i="48"/>
  <c r="M13" i="48"/>
  <c r="AE13" i="48"/>
  <c r="AS13" i="48"/>
  <c r="AM13" i="48"/>
  <c r="X13" i="48"/>
  <c r="AG13" i="48"/>
  <c r="L13" i="48"/>
  <c r="AP13" i="48"/>
  <c r="AV13" i="48"/>
  <c r="AJ13" i="48"/>
  <c r="AD13" i="48"/>
  <c r="I13" i="48"/>
  <c r="W14" i="48"/>
  <c r="Q14" i="48"/>
  <c r="AR14" i="48"/>
  <c r="K14" i="48"/>
  <c r="AL14" i="48"/>
  <c r="AU14" i="48"/>
  <c r="AF14" i="48"/>
  <c r="AO14" i="48"/>
  <c r="AI14" i="48"/>
  <c r="AC14" i="48"/>
  <c r="AU13" i="48"/>
  <c r="W13" i="48"/>
  <c r="AI13" i="48"/>
  <c r="AL13" i="48"/>
  <c r="K13" i="48"/>
  <c r="AO13" i="48"/>
  <c r="AC13" i="48"/>
  <c r="H13" i="48"/>
  <c r="AF13" i="48"/>
  <c r="AR13" i="48"/>
  <c r="AP14" i="48"/>
  <c r="AJ14" i="48"/>
  <c r="AG14" i="48"/>
  <c r="L14" i="48"/>
  <c r="AV14" i="48"/>
  <c r="I14" i="48"/>
  <c r="AD14" i="48"/>
  <c r="AM14" i="48"/>
  <c r="R14" i="48"/>
  <c r="X14" i="48"/>
  <c r="AS14" i="48"/>
  <c r="AQ14" i="48"/>
  <c r="AE14" i="48"/>
  <c r="AW14" i="48"/>
  <c r="AN14" i="48"/>
  <c r="S14" i="48"/>
  <c r="M14" i="48"/>
  <c r="Y14" i="48"/>
  <c r="AK14" i="48"/>
  <c r="AT14" i="48"/>
  <c r="AH14" i="48"/>
  <c r="J14" i="48"/>
  <c r="AJ15" i="47"/>
  <c r="AJ13" i="47" s="1"/>
  <c r="AH15" i="47"/>
  <c r="AH13" i="47" s="1"/>
  <c r="Z15" i="47"/>
  <c r="Q15" i="47"/>
  <c r="Q13" i="47" s="1"/>
  <c r="AD15" i="47"/>
  <c r="AD13" i="47" s="1"/>
  <c r="AC15" i="47"/>
  <c r="AC13" i="47" s="1"/>
  <c r="R15" i="47"/>
  <c r="R13" i="47" s="1"/>
  <c r="L15" i="47"/>
  <c r="L13" i="47" s="1"/>
  <c r="AB15" i="47"/>
  <c r="AB13" i="47" s="1"/>
  <c r="N15" i="47"/>
  <c r="N13" i="47" s="1"/>
  <c r="K15" i="47"/>
  <c r="U15" i="47" s="1"/>
  <c r="AA15" i="47"/>
  <c r="AA13" i="47" s="1"/>
  <c r="AG15" i="47"/>
  <c r="AG13" i="47" s="1"/>
  <c r="V15" i="47"/>
  <c r="V13" i="47" s="1"/>
  <c r="O15" i="47"/>
  <c r="P15" i="47" s="1"/>
  <c r="AE15" i="47"/>
  <c r="AE13" i="47" s="1"/>
  <c r="X15" i="47"/>
  <c r="X13" i="47" s="1"/>
  <c r="W15" i="47"/>
  <c r="W13" i="47" s="1"/>
  <c r="T15" i="47"/>
  <c r="T13" i="47" s="1"/>
  <c r="AF15" i="47"/>
  <c r="AF13" i="47" s="1"/>
  <c r="S15" i="47"/>
  <c r="S13" i="47" s="1"/>
  <c r="AN31" i="47"/>
  <c r="AN40" i="47"/>
  <c r="AN61" i="47"/>
  <c r="AN36" i="47"/>
  <c r="AN34" i="47"/>
  <c r="AN56" i="47"/>
  <c r="AN51" i="47"/>
  <c r="AN53" i="47"/>
  <c r="AN30" i="47"/>
  <c r="AN27" i="47"/>
  <c r="AN24" i="47"/>
  <c r="AN17" i="47"/>
  <c r="AN45" i="47"/>
  <c r="AN58" i="47"/>
  <c r="AN44" i="47"/>
  <c r="AN54" i="47"/>
  <c r="AN55" i="47"/>
  <c r="AN63" i="47"/>
  <c r="AN38" i="47"/>
  <c r="AN52" i="47"/>
  <c r="AN39" i="47"/>
  <c r="AN19" i="47"/>
  <c r="AN21" i="47"/>
  <c r="AN59" i="47"/>
  <c r="AN47" i="47"/>
  <c r="AN62" i="47"/>
  <c r="AN49" i="47"/>
  <c r="AN20" i="47"/>
  <c r="AN57" i="47"/>
  <c r="AN50" i="47"/>
  <c r="M15" i="47"/>
  <c r="M13" i="47" s="1"/>
  <c r="AN46" i="47"/>
  <c r="AN23" i="47"/>
  <c r="AN16" i="47"/>
  <c r="AN64" i="47"/>
  <c r="AN33" i="47"/>
  <c r="AN18" i="47"/>
  <c r="AN32" i="47"/>
  <c r="AN48" i="47"/>
  <c r="AN41" i="47"/>
  <c r="AN28" i="47"/>
  <c r="AN26" i="47"/>
  <c r="AN60" i="47"/>
  <c r="AN25" i="47"/>
  <c r="AN42" i="47"/>
  <c r="AN29" i="47"/>
  <c r="AN43" i="47"/>
  <c r="AN22" i="47"/>
  <c r="I13" i="47"/>
  <c r="H13" i="47" s="1"/>
  <c r="B59" i="36"/>
  <c r="B60" i="36"/>
  <c r="B61" i="36"/>
  <c r="B62" i="36"/>
  <c r="B63" i="36"/>
  <c r="B64" i="36"/>
  <c r="E26" i="36"/>
  <c r="F26" i="36" s="1"/>
  <c r="I26" i="36" s="1"/>
  <c r="AG26" i="36"/>
  <c r="E27" i="36"/>
  <c r="F27" i="36" s="1"/>
  <c r="I27" i="36" s="1"/>
  <c r="AG27" i="36"/>
  <c r="E28" i="36"/>
  <c r="F28" i="36" s="1"/>
  <c r="I28" i="36" s="1"/>
  <c r="AG28" i="36"/>
  <c r="E29" i="36"/>
  <c r="F29" i="36" s="1"/>
  <c r="I29" i="36" s="1"/>
  <c r="AG29" i="36"/>
  <c r="E30" i="36"/>
  <c r="F30" i="36" s="1"/>
  <c r="I30" i="36" s="1"/>
  <c r="AG30" i="36"/>
  <c r="E31" i="36"/>
  <c r="F31" i="36" s="1"/>
  <c r="I31" i="36" s="1"/>
  <c r="AG31" i="36"/>
  <c r="E32" i="36"/>
  <c r="F32" i="36" s="1"/>
  <c r="I32" i="36" s="1"/>
  <c r="AG32" i="36"/>
  <c r="E33" i="36"/>
  <c r="F33" i="36" s="1"/>
  <c r="I33" i="36" s="1"/>
  <c r="AG33" i="36"/>
  <c r="E34" i="36"/>
  <c r="F34" i="36" s="1"/>
  <c r="I34" i="36" s="1"/>
  <c r="AG34" i="36"/>
  <c r="E35" i="36"/>
  <c r="F35" i="36" s="1"/>
  <c r="I35" i="36" s="1"/>
  <c r="AG35" i="36"/>
  <c r="E36" i="36"/>
  <c r="F36" i="36" s="1"/>
  <c r="I36" i="36" s="1"/>
  <c r="AG36" i="36"/>
  <c r="E37" i="36"/>
  <c r="F37" i="36" s="1"/>
  <c r="I37" i="36" s="1"/>
  <c r="AG37" i="36"/>
  <c r="E38" i="36"/>
  <c r="F38" i="36" s="1"/>
  <c r="I38" i="36" s="1"/>
  <c r="AG38" i="36"/>
  <c r="E39" i="36"/>
  <c r="F39" i="36" s="1"/>
  <c r="I39" i="36" s="1"/>
  <c r="AG39" i="36"/>
  <c r="E40" i="36"/>
  <c r="F40" i="36" s="1"/>
  <c r="I40" i="36" s="1"/>
  <c r="AG40" i="36"/>
  <c r="E41" i="36"/>
  <c r="F41" i="36" s="1"/>
  <c r="I41" i="36" s="1"/>
  <c r="AG41" i="36"/>
  <c r="E42" i="36"/>
  <c r="F42" i="36" s="1"/>
  <c r="I42" i="36" s="1"/>
  <c r="AG42" i="36"/>
  <c r="E43" i="36"/>
  <c r="F43" i="36" s="1"/>
  <c r="I43" i="36" s="1"/>
  <c r="AG43" i="36"/>
  <c r="E44" i="36"/>
  <c r="F44" i="36" s="1"/>
  <c r="I44" i="36" s="1"/>
  <c r="AG44" i="36"/>
  <c r="E45" i="36"/>
  <c r="F45" i="36" s="1"/>
  <c r="I45" i="36" s="1"/>
  <c r="AG45" i="36"/>
  <c r="E46" i="36"/>
  <c r="F46" i="36" s="1"/>
  <c r="I46" i="36" s="1"/>
  <c r="AG46" i="36"/>
  <c r="E47" i="36"/>
  <c r="F47" i="36" s="1"/>
  <c r="I47" i="36" s="1"/>
  <c r="AG47" i="36"/>
  <c r="E48" i="36"/>
  <c r="F48" i="36" s="1"/>
  <c r="I48" i="36" s="1"/>
  <c r="AG48" i="36"/>
  <c r="E49" i="36"/>
  <c r="F49" i="36" s="1"/>
  <c r="I49" i="36" s="1"/>
  <c r="AG49" i="36"/>
  <c r="AL36" i="35"/>
  <c r="AO36" i="35" s="1"/>
  <c r="AQ36" i="35" s="1"/>
  <c r="AS36" i="35" s="1"/>
  <c r="AL37" i="35"/>
  <c r="AO37" i="35" s="1"/>
  <c r="AQ37" i="35" s="1"/>
  <c r="AS37" i="35" s="1"/>
  <c r="AL38" i="35"/>
  <c r="AO38" i="35" s="1"/>
  <c r="AQ38" i="35" s="1"/>
  <c r="AS38" i="35" s="1"/>
  <c r="AL39" i="35"/>
  <c r="AO39" i="35" s="1"/>
  <c r="AQ39" i="35" s="1"/>
  <c r="AS39" i="35" s="1"/>
  <c r="AL40" i="35"/>
  <c r="AO40" i="35" s="1"/>
  <c r="AQ40" i="35" s="1"/>
  <c r="AS40" i="35" s="1"/>
  <c r="AL41" i="35"/>
  <c r="AO41" i="35" s="1"/>
  <c r="AQ41" i="35" s="1"/>
  <c r="AS41" i="35" s="1"/>
  <c r="AL42" i="35"/>
  <c r="AO42" i="35" s="1"/>
  <c r="AQ42" i="35" s="1"/>
  <c r="AS42" i="35" s="1"/>
  <c r="AL43" i="35"/>
  <c r="AO43" i="35" s="1"/>
  <c r="AQ43" i="35" s="1"/>
  <c r="AS43" i="35" s="1"/>
  <c r="AL44" i="35"/>
  <c r="AO44" i="35" s="1"/>
  <c r="AQ44" i="35" s="1"/>
  <c r="AS44" i="35" s="1"/>
  <c r="AL45" i="35"/>
  <c r="AO45" i="35" s="1"/>
  <c r="AQ45" i="35" s="1"/>
  <c r="AS45" i="35" s="1"/>
  <c r="AL46" i="35"/>
  <c r="AO46" i="35" s="1"/>
  <c r="AQ46" i="35" s="1"/>
  <c r="AS46" i="35" s="1"/>
  <c r="AL47" i="35"/>
  <c r="AO47" i="35" s="1"/>
  <c r="AQ47" i="35" s="1"/>
  <c r="AS47" i="35" s="1"/>
  <c r="AL48" i="35"/>
  <c r="AO48" i="35" s="1"/>
  <c r="AQ48" i="35" s="1"/>
  <c r="AS48" i="35" s="1"/>
  <c r="AL49" i="35"/>
  <c r="AO49" i="35" s="1"/>
  <c r="AQ49" i="35" s="1"/>
  <c r="AS49" i="35" s="1"/>
  <c r="AL50" i="35"/>
  <c r="AO50" i="35" s="1"/>
  <c r="AQ50" i="35" s="1"/>
  <c r="AS50" i="35" s="1"/>
  <c r="AL51" i="35"/>
  <c r="AO51" i="35" s="1"/>
  <c r="AQ51" i="35" s="1"/>
  <c r="AS51" i="35" s="1"/>
  <c r="AL52" i="35"/>
  <c r="AO52" i="35" s="1"/>
  <c r="AQ52" i="35" s="1"/>
  <c r="AS52" i="35" s="1"/>
  <c r="AL53" i="35"/>
  <c r="AO53" i="35" s="1"/>
  <c r="AQ53" i="35" s="1"/>
  <c r="AS53" i="35" s="1"/>
  <c r="AL54" i="35"/>
  <c r="AO54" i="35" s="1"/>
  <c r="AQ54" i="35" s="1"/>
  <c r="AS54" i="35" s="1"/>
  <c r="AL55" i="35"/>
  <c r="AO55" i="35" s="1"/>
  <c r="AQ55" i="35" s="1"/>
  <c r="AS55" i="35" s="1"/>
  <c r="AL56" i="35"/>
  <c r="AO56" i="35" s="1"/>
  <c r="AQ56" i="35" s="1"/>
  <c r="AS56" i="35" s="1"/>
  <c r="AL57" i="35"/>
  <c r="AO57" i="35" s="1"/>
  <c r="AQ57" i="35" s="1"/>
  <c r="AS57" i="35" s="1"/>
  <c r="AL58" i="35"/>
  <c r="AO58" i="35" s="1"/>
  <c r="E36" i="35"/>
  <c r="H36" i="35" s="1"/>
  <c r="J36" i="35" s="1"/>
  <c r="E37" i="35"/>
  <c r="H37" i="35" s="1"/>
  <c r="J37" i="35" s="1"/>
  <c r="E38" i="35"/>
  <c r="H38" i="35" s="1"/>
  <c r="J38" i="35" s="1"/>
  <c r="E39" i="35"/>
  <c r="H39" i="35" s="1"/>
  <c r="J39" i="35" s="1"/>
  <c r="E40" i="35"/>
  <c r="H40" i="35" s="1"/>
  <c r="J40" i="35" s="1"/>
  <c r="E41" i="35"/>
  <c r="H41" i="35" s="1"/>
  <c r="J41" i="35" s="1"/>
  <c r="E42" i="35"/>
  <c r="H42" i="35" s="1"/>
  <c r="J42" i="35" s="1"/>
  <c r="E43" i="35"/>
  <c r="H43" i="35" s="1"/>
  <c r="J43" i="35" s="1"/>
  <c r="E44" i="35"/>
  <c r="H44" i="35" s="1"/>
  <c r="J44" i="35" s="1"/>
  <c r="E45" i="35"/>
  <c r="H45" i="35" s="1"/>
  <c r="J45" i="35" s="1"/>
  <c r="E46" i="35"/>
  <c r="H46" i="35" s="1"/>
  <c r="J46" i="35" s="1"/>
  <c r="E47" i="35"/>
  <c r="H47" i="35" s="1"/>
  <c r="J47" i="35" s="1"/>
  <c r="E48" i="35"/>
  <c r="H48" i="35" s="1"/>
  <c r="J48" i="35" s="1"/>
  <c r="E49" i="35"/>
  <c r="H49" i="35" s="1"/>
  <c r="J49" i="35" s="1"/>
  <c r="E50" i="35"/>
  <c r="H50" i="35" s="1"/>
  <c r="J50" i="35" s="1"/>
  <c r="E51" i="35"/>
  <c r="H51" i="35" s="1"/>
  <c r="J51" i="35" s="1"/>
  <c r="E52" i="35"/>
  <c r="H52" i="35" s="1"/>
  <c r="J52" i="35" s="1"/>
  <c r="E53" i="35"/>
  <c r="H53" i="35" s="1"/>
  <c r="J53" i="35" s="1"/>
  <c r="E54" i="35"/>
  <c r="H54" i="35" s="1"/>
  <c r="J54" i="35" s="1"/>
  <c r="E55" i="35"/>
  <c r="H55" i="35" s="1"/>
  <c r="J55" i="35" s="1"/>
  <c r="E56" i="35"/>
  <c r="H56" i="35" s="1"/>
  <c r="J56" i="35" s="1"/>
  <c r="E57" i="35"/>
  <c r="H57" i="35" s="1"/>
  <c r="J57" i="35" s="1"/>
  <c r="B36" i="35"/>
  <c r="B37" i="35"/>
  <c r="B38" i="35"/>
  <c r="B39" i="35"/>
  <c r="B40" i="35"/>
  <c r="B41" i="35"/>
  <c r="B42" i="35"/>
  <c r="B43" i="35"/>
  <c r="B44" i="35"/>
  <c r="B45" i="35"/>
  <c r="B46" i="35"/>
  <c r="B47" i="35"/>
  <c r="B48" i="35"/>
  <c r="B49" i="35"/>
  <c r="B50" i="35"/>
  <c r="B51" i="35"/>
  <c r="B52" i="35"/>
  <c r="B53" i="35"/>
  <c r="B54" i="35"/>
  <c r="B55" i="35"/>
  <c r="B56" i="35"/>
  <c r="B57" i="35"/>
  <c r="B58" i="35"/>
  <c r="B59" i="35"/>
  <c r="B60" i="35"/>
  <c r="B61" i="35"/>
  <c r="B62" i="35"/>
  <c r="B63" i="35"/>
  <c r="B64" i="35"/>
  <c r="B15" i="35"/>
  <c r="B16" i="35"/>
  <c r="AD44" i="36" l="1"/>
  <c r="X44" i="36"/>
  <c r="AB44" i="36"/>
  <c r="W44" i="36"/>
  <c r="AE44" i="36"/>
  <c r="AC44" i="36"/>
  <c r="S44" i="36"/>
  <c r="M44" i="36"/>
  <c r="AA44" i="36"/>
  <c r="Z44" i="36"/>
  <c r="Q44" i="36"/>
  <c r="Y44" i="36"/>
  <c r="U44" i="36"/>
  <c r="O44" i="36"/>
  <c r="P44" i="36"/>
  <c r="L44" i="36"/>
  <c r="K44" i="36"/>
  <c r="R44" i="36"/>
  <c r="T44" i="36"/>
  <c r="N44" i="36"/>
  <c r="AE41" i="36"/>
  <c r="AD41" i="36"/>
  <c r="AA41" i="36"/>
  <c r="Z41" i="36"/>
  <c r="Y41" i="36"/>
  <c r="X41" i="36"/>
  <c r="W41" i="36"/>
  <c r="AB41" i="36"/>
  <c r="S41" i="36"/>
  <c r="O41" i="36"/>
  <c r="P41" i="36"/>
  <c r="T41" i="36"/>
  <c r="N41" i="36"/>
  <c r="L41" i="36"/>
  <c r="M41" i="36"/>
  <c r="Q41" i="36"/>
  <c r="U41" i="36"/>
  <c r="R41" i="36"/>
  <c r="K41" i="36"/>
  <c r="AC41" i="36"/>
  <c r="AE33" i="36"/>
  <c r="AD33" i="36"/>
  <c r="AB33" i="36"/>
  <c r="Z33" i="36"/>
  <c r="AA33" i="36"/>
  <c r="Y33" i="36"/>
  <c r="U33" i="36"/>
  <c r="R33" i="36"/>
  <c r="X33" i="36"/>
  <c r="AC33" i="36"/>
  <c r="W33" i="36"/>
  <c r="S33" i="36"/>
  <c r="M33" i="36"/>
  <c r="T33" i="36"/>
  <c r="Q33" i="36"/>
  <c r="O33" i="36"/>
  <c r="L33" i="36"/>
  <c r="P33" i="36"/>
  <c r="K33" i="36"/>
  <c r="N33" i="36"/>
  <c r="AD31" i="36"/>
  <c r="AC31" i="36"/>
  <c r="AB31" i="36"/>
  <c r="T31" i="36"/>
  <c r="Z31" i="36"/>
  <c r="X31" i="36"/>
  <c r="W31" i="36"/>
  <c r="AE31" i="36"/>
  <c r="Q31" i="36"/>
  <c r="K31" i="36"/>
  <c r="O31" i="36"/>
  <c r="L31" i="36"/>
  <c r="S31" i="36"/>
  <c r="R31" i="36"/>
  <c r="U31" i="36"/>
  <c r="P31" i="36"/>
  <c r="N31" i="36"/>
  <c r="AA31" i="36"/>
  <c r="Y31" i="36"/>
  <c r="M31" i="36"/>
  <c r="AD36" i="36"/>
  <c r="AC36" i="36"/>
  <c r="X36" i="36"/>
  <c r="W36" i="36"/>
  <c r="AB36" i="36"/>
  <c r="S36" i="36"/>
  <c r="M36" i="36"/>
  <c r="Q36" i="36"/>
  <c r="Z36" i="36"/>
  <c r="P36" i="36"/>
  <c r="N36" i="36"/>
  <c r="AE36" i="36"/>
  <c r="T36" i="36"/>
  <c r="O36" i="36"/>
  <c r="R36" i="36"/>
  <c r="U36" i="36"/>
  <c r="Y36" i="36"/>
  <c r="AA36" i="36"/>
  <c r="K36" i="36"/>
  <c r="L36" i="36"/>
  <c r="AD28" i="36"/>
  <c r="AA28" i="36"/>
  <c r="X28" i="36"/>
  <c r="W28" i="36"/>
  <c r="AE28" i="36"/>
  <c r="AC28" i="36"/>
  <c r="S28" i="36"/>
  <c r="M28" i="36"/>
  <c r="Z28" i="36"/>
  <c r="Q28" i="36"/>
  <c r="U28" i="36"/>
  <c r="R28" i="36"/>
  <c r="N28" i="36"/>
  <c r="P28" i="36"/>
  <c r="AB28" i="36"/>
  <c r="Y28" i="36"/>
  <c r="K28" i="36"/>
  <c r="O28" i="36"/>
  <c r="T28" i="36"/>
  <c r="L28" i="36"/>
  <c r="AE49" i="36"/>
  <c r="AD49" i="36"/>
  <c r="AB49" i="36"/>
  <c r="Z49" i="36"/>
  <c r="Y49" i="36"/>
  <c r="AC49" i="36"/>
  <c r="X49" i="36"/>
  <c r="W49" i="36"/>
  <c r="S49" i="36"/>
  <c r="U49" i="36"/>
  <c r="Q49" i="36"/>
  <c r="AA49" i="36"/>
  <c r="R49" i="36"/>
  <c r="T49" i="36"/>
  <c r="P49" i="36"/>
  <c r="O49" i="36"/>
  <c r="N49" i="36"/>
  <c r="L49" i="36"/>
  <c r="M49" i="36"/>
  <c r="K49" i="36"/>
  <c r="AC46" i="36"/>
  <c r="AB46" i="36"/>
  <c r="Z46" i="36"/>
  <c r="Y46" i="36"/>
  <c r="W46" i="36"/>
  <c r="AE46" i="36"/>
  <c r="R46" i="36"/>
  <c r="T46" i="36"/>
  <c r="AD46" i="36"/>
  <c r="U46" i="36"/>
  <c r="AA46" i="36"/>
  <c r="S46" i="36"/>
  <c r="N46" i="36"/>
  <c r="Q46" i="36"/>
  <c r="L46" i="36"/>
  <c r="M46" i="36"/>
  <c r="X46" i="36"/>
  <c r="K46" i="36"/>
  <c r="P46" i="36"/>
  <c r="O46" i="36"/>
  <c r="AC38" i="36"/>
  <c r="AB38" i="36"/>
  <c r="AE38" i="36"/>
  <c r="AA38" i="36"/>
  <c r="Z38" i="36"/>
  <c r="AD38" i="36"/>
  <c r="Y38" i="36"/>
  <c r="W38" i="36"/>
  <c r="T38" i="36"/>
  <c r="P38" i="36"/>
  <c r="U38" i="36"/>
  <c r="L38" i="36"/>
  <c r="N38" i="36"/>
  <c r="X38" i="36"/>
  <c r="S38" i="36"/>
  <c r="M38" i="36"/>
  <c r="R38" i="36"/>
  <c r="Q38" i="36"/>
  <c r="O38" i="36"/>
  <c r="K38" i="36"/>
  <c r="AC30" i="36"/>
  <c r="AB30" i="36"/>
  <c r="Z30" i="36"/>
  <c r="AA30" i="36"/>
  <c r="Y30" i="36"/>
  <c r="W30" i="36"/>
  <c r="AE30" i="36"/>
  <c r="AD30" i="36"/>
  <c r="T30" i="36"/>
  <c r="P30" i="36"/>
  <c r="S30" i="36"/>
  <c r="O30" i="36"/>
  <c r="R30" i="36"/>
  <c r="U30" i="36"/>
  <c r="X30" i="36"/>
  <c r="Q30" i="36"/>
  <c r="L30" i="36"/>
  <c r="N30" i="36"/>
  <c r="M30" i="36"/>
  <c r="K30" i="36"/>
  <c r="AC27" i="36"/>
  <c r="W27" i="36"/>
  <c r="R27" i="36"/>
  <c r="AD27" i="36"/>
  <c r="U27" i="36"/>
  <c r="Z27" i="36"/>
  <c r="Q27" i="36"/>
  <c r="O27" i="36"/>
  <c r="N27" i="36"/>
  <c r="AB27" i="36"/>
  <c r="Y27" i="36"/>
  <c r="X27" i="36"/>
  <c r="P27" i="36"/>
  <c r="AE27" i="36"/>
  <c r="M27" i="36"/>
  <c r="AA27" i="36"/>
  <c r="K27" i="36"/>
  <c r="S27" i="36"/>
  <c r="T27" i="36"/>
  <c r="L27" i="36"/>
  <c r="AE48" i="36"/>
  <c r="AD48" i="36"/>
  <c r="AC48" i="36"/>
  <c r="U48" i="36"/>
  <c r="AA48" i="36"/>
  <c r="Y48" i="36"/>
  <c r="X48" i="36"/>
  <c r="W48" i="36"/>
  <c r="S48" i="36"/>
  <c r="Q48" i="36"/>
  <c r="R48" i="36"/>
  <c r="T48" i="36"/>
  <c r="P48" i="36"/>
  <c r="O48" i="36"/>
  <c r="K48" i="36"/>
  <c r="N48" i="36"/>
  <c r="L48" i="36"/>
  <c r="Z48" i="36"/>
  <c r="M48" i="36"/>
  <c r="AB48" i="36"/>
  <c r="AE40" i="36"/>
  <c r="AD40" i="36"/>
  <c r="AC40" i="36"/>
  <c r="U40" i="36"/>
  <c r="Y40" i="36"/>
  <c r="X40" i="36"/>
  <c r="W40" i="36"/>
  <c r="AB40" i="36"/>
  <c r="S40" i="36"/>
  <c r="R40" i="36"/>
  <c r="Q40" i="36"/>
  <c r="K40" i="36"/>
  <c r="O40" i="36"/>
  <c r="P40" i="36"/>
  <c r="Z40" i="36"/>
  <c r="L40" i="36"/>
  <c r="T40" i="36"/>
  <c r="N40" i="36"/>
  <c r="AA40" i="36"/>
  <c r="M40" i="36"/>
  <c r="AE32" i="36"/>
  <c r="AD32" i="36"/>
  <c r="AC32" i="36"/>
  <c r="AB32" i="36"/>
  <c r="U32" i="36"/>
  <c r="AA32" i="36"/>
  <c r="Y32" i="36"/>
  <c r="X32" i="36"/>
  <c r="R32" i="36"/>
  <c r="W32" i="36"/>
  <c r="S32" i="36"/>
  <c r="Q32" i="36"/>
  <c r="T32" i="36"/>
  <c r="Z32" i="36"/>
  <c r="K32" i="36"/>
  <c r="O32" i="36"/>
  <c r="L32" i="36"/>
  <c r="P32" i="36"/>
  <c r="N32" i="36"/>
  <c r="M32" i="36"/>
  <c r="AD47" i="36"/>
  <c r="AC47" i="36"/>
  <c r="AB47" i="36"/>
  <c r="AA47" i="36"/>
  <c r="Z47" i="36"/>
  <c r="X47" i="36"/>
  <c r="W47" i="36"/>
  <c r="AE47" i="36"/>
  <c r="R47" i="36"/>
  <c r="T47" i="36"/>
  <c r="Q47" i="36"/>
  <c r="U47" i="36"/>
  <c r="K47" i="36"/>
  <c r="N47" i="36"/>
  <c r="L47" i="36"/>
  <c r="Y47" i="36"/>
  <c r="S47" i="36"/>
  <c r="M47" i="36"/>
  <c r="P47" i="36"/>
  <c r="O47" i="36"/>
  <c r="AB45" i="36"/>
  <c r="AA45" i="36"/>
  <c r="AE45" i="36"/>
  <c r="Y45" i="36"/>
  <c r="X45" i="36"/>
  <c r="R45" i="36"/>
  <c r="AD45" i="36"/>
  <c r="AC45" i="36"/>
  <c r="P45" i="36"/>
  <c r="S45" i="36"/>
  <c r="Q45" i="36"/>
  <c r="N45" i="36"/>
  <c r="L45" i="36"/>
  <c r="M45" i="36"/>
  <c r="W45" i="36"/>
  <c r="U45" i="36"/>
  <c r="Z45" i="36"/>
  <c r="O45" i="36"/>
  <c r="K45" i="36"/>
  <c r="T45" i="36"/>
  <c r="AB37" i="36"/>
  <c r="AA37" i="36"/>
  <c r="AE37" i="36"/>
  <c r="AD37" i="36"/>
  <c r="Y37" i="36"/>
  <c r="AC37" i="36"/>
  <c r="X37" i="36"/>
  <c r="R37" i="36"/>
  <c r="P37" i="36"/>
  <c r="S37" i="36"/>
  <c r="U37" i="36"/>
  <c r="L37" i="36"/>
  <c r="Z37" i="36"/>
  <c r="N37" i="36"/>
  <c r="T37" i="36"/>
  <c r="M37" i="36"/>
  <c r="Q37" i="36"/>
  <c r="O37" i="36"/>
  <c r="K37" i="36"/>
  <c r="W37" i="36"/>
  <c r="AB29" i="36"/>
  <c r="AA29" i="36"/>
  <c r="AE29" i="36"/>
  <c r="Y29" i="36"/>
  <c r="X29" i="36"/>
  <c r="R29" i="36"/>
  <c r="AD29" i="36"/>
  <c r="T29" i="36"/>
  <c r="P29" i="36"/>
  <c r="S29" i="36"/>
  <c r="AC29" i="36"/>
  <c r="U29" i="36"/>
  <c r="Z29" i="36"/>
  <c r="Q29" i="36"/>
  <c r="L29" i="36"/>
  <c r="M29" i="36"/>
  <c r="W29" i="36"/>
  <c r="K29" i="36"/>
  <c r="O29" i="36"/>
  <c r="N29" i="36"/>
  <c r="AC43" i="36"/>
  <c r="AB43" i="36"/>
  <c r="W43" i="36"/>
  <c r="R43" i="36"/>
  <c r="AD43" i="36"/>
  <c r="AA43" i="36"/>
  <c r="Z43" i="36"/>
  <c r="Q43" i="36"/>
  <c r="O43" i="36"/>
  <c r="N43" i="36"/>
  <c r="Y43" i="36"/>
  <c r="U43" i="36"/>
  <c r="T43" i="36"/>
  <c r="M43" i="36"/>
  <c r="AE43" i="36"/>
  <c r="X43" i="36"/>
  <c r="P43" i="36"/>
  <c r="K43" i="36"/>
  <c r="L43" i="36"/>
  <c r="S43" i="36"/>
  <c r="AC35" i="36"/>
  <c r="W35" i="36"/>
  <c r="R35" i="36"/>
  <c r="AB35" i="36"/>
  <c r="Q35" i="36"/>
  <c r="O35" i="36"/>
  <c r="N35" i="36"/>
  <c r="Z35" i="36"/>
  <c r="AE35" i="36"/>
  <c r="AA35" i="36"/>
  <c r="Y35" i="36"/>
  <c r="T35" i="36"/>
  <c r="AD35" i="36"/>
  <c r="X35" i="36"/>
  <c r="M35" i="36"/>
  <c r="S35" i="36"/>
  <c r="U35" i="36"/>
  <c r="K35" i="36"/>
  <c r="P35" i="36"/>
  <c r="L35" i="36"/>
  <c r="AE42" i="36"/>
  <c r="R42" i="36"/>
  <c r="AC42" i="36"/>
  <c r="AA42" i="36"/>
  <c r="Z42" i="36"/>
  <c r="Y42" i="36"/>
  <c r="U42" i="36"/>
  <c r="X42" i="36"/>
  <c r="T42" i="36"/>
  <c r="P42" i="36"/>
  <c r="W42" i="36"/>
  <c r="M42" i="36"/>
  <c r="AD42" i="36"/>
  <c r="O42" i="36"/>
  <c r="K42" i="36"/>
  <c r="L42" i="36"/>
  <c r="AB42" i="36"/>
  <c r="Q42" i="36"/>
  <c r="S42" i="36"/>
  <c r="N42" i="36"/>
  <c r="AE34" i="36"/>
  <c r="R34" i="36"/>
  <c r="Z34" i="36"/>
  <c r="AD34" i="36"/>
  <c r="U34" i="36"/>
  <c r="AA34" i="36"/>
  <c r="Y34" i="36"/>
  <c r="T34" i="36"/>
  <c r="X34" i="36"/>
  <c r="P34" i="36"/>
  <c r="M34" i="36"/>
  <c r="S34" i="36"/>
  <c r="Q34" i="36"/>
  <c r="K34" i="36"/>
  <c r="L34" i="36"/>
  <c r="O34" i="36"/>
  <c r="AB34" i="36"/>
  <c r="AC34" i="36"/>
  <c r="W34" i="36"/>
  <c r="N34" i="36"/>
  <c r="AE26" i="36"/>
  <c r="R26" i="36"/>
  <c r="AC26" i="36"/>
  <c r="Z26" i="36"/>
  <c r="AB26" i="36"/>
  <c r="Y26" i="36"/>
  <c r="AA26" i="36"/>
  <c r="X26" i="36"/>
  <c r="T26" i="36"/>
  <c r="P26" i="36"/>
  <c r="N26" i="36"/>
  <c r="M26" i="36"/>
  <c r="U26" i="36"/>
  <c r="K26" i="36"/>
  <c r="W26" i="36"/>
  <c r="O26" i="36"/>
  <c r="L26" i="36"/>
  <c r="Q26" i="36"/>
  <c r="S26" i="36"/>
  <c r="AD26" i="36"/>
  <c r="AD39" i="36"/>
  <c r="AC39" i="36"/>
  <c r="AB39" i="36"/>
  <c r="AE39" i="36"/>
  <c r="AA39" i="36"/>
  <c r="Z39" i="36"/>
  <c r="X39" i="36"/>
  <c r="W39" i="36"/>
  <c r="T39" i="36"/>
  <c r="R39" i="36"/>
  <c r="Q39" i="36"/>
  <c r="O39" i="36"/>
  <c r="K39" i="36"/>
  <c r="P39" i="36"/>
  <c r="L39" i="36"/>
  <c r="N39" i="36"/>
  <c r="S39" i="36"/>
  <c r="M39" i="36"/>
  <c r="U39" i="36"/>
  <c r="Y39" i="36"/>
  <c r="O13" i="47"/>
  <c r="P13" i="47"/>
  <c r="AM15" i="47"/>
  <c r="AM13" i="47" s="1"/>
  <c r="Z13" i="47"/>
  <c r="U13" i="47"/>
  <c r="K13" i="47"/>
  <c r="U54" i="35"/>
  <c r="L54" i="35"/>
  <c r="R54" i="35"/>
  <c r="S54" i="35" s="1"/>
  <c r="AG54" i="35" s="1"/>
  <c r="O54" i="35"/>
  <c r="L50" i="35"/>
  <c r="U50" i="35"/>
  <c r="R50" i="35"/>
  <c r="S50" i="35" s="1"/>
  <c r="AE50" i="35" s="1"/>
  <c r="O50" i="35"/>
  <c r="U46" i="35"/>
  <c r="L46" i="35"/>
  <c r="R46" i="35"/>
  <c r="S46" i="35" s="1"/>
  <c r="AG46" i="35" s="1"/>
  <c r="O46" i="35"/>
  <c r="L42" i="35"/>
  <c r="U42" i="35"/>
  <c r="R42" i="35"/>
  <c r="S42" i="35" s="1"/>
  <c r="AG42" i="35" s="1"/>
  <c r="O42" i="35"/>
  <c r="U38" i="35"/>
  <c r="L38" i="35"/>
  <c r="R38" i="35"/>
  <c r="S38" i="35" s="1"/>
  <c r="AG38" i="35" s="1"/>
  <c r="O38" i="35"/>
  <c r="U55" i="35"/>
  <c r="R55" i="35"/>
  <c r="S55" i="35" s="1"/>
  <c r="AE55" i="35" s="1"/>
  <c r="O55" i="35"/>
  <c r="L55" i="35"/>
  <c r="U47" i="35"/>
  <c r="R47" i="35"/>
  <c r="S47" i="35" s="1"/>
  <c r="AE47" i="35" s="1"/>
  <c r="O47" i="35"/>
  <c r="L47" i="35"/>
  <c r="U57" i="35"/>
  <c r="O57" i="35"/>
  <c r="R57" i="35"/>
  <c r="S57" i="35" s="1"/>
  <c r="AE57" i="35" s="1"/>
  <c r="L57" i="35"/>
  <c r="R53" i="35"/>
  <c r="S53" i="35" s="1"/>
  <c r="AE53" i="35" s="1"/>
  <c r="U53" i="35"/>
  <c r="O53" i="35"/>
  <c r="L53" i="35"/>
  <c r="U49" i="35"/>
  <c r="O49" i="35"/>
  <c r="R49" i="35"/>
  <c r="S49" i="35" s="1"/>
  <c r="AG49" i="35" s="1"/>
  <c r="L49" i="35"/>
  <c r="R45" i="35"/>
  <c r="S45" i="35" s="1"/>
  <c r="AE45" i="35" s="1"/>
  <c r="U45" i="35"/>
  <c r="O45" i="35"/>
  <c r="L45" i="35"/>
  <c r="U41" i="35"/>
  <c r="O41" i="35"/>
  <c r="R41" i="35"/>
  <c r="S41" i="35" s="1"/>
  <c r="AG41" i="35" s="1"/>
  <c r="L41" i="35"/>
  <c r="U37" i="35"/>
  <c r="R37" i="35"/>
  <c r="S37" i="35" s="1"/>
  <c r="AE37" i="35" s="1"/>
  <c r="O37" i="35"/>
  <c r="L37" i="35"/>
  <c r="R52" i="35"/>
  <c r="S52" i="35" s="1"/>
  <c r="AE52" i="35" s="1"/>
  <c r="O52" i="35"/>
  <c r="U52" i="35"/>
  <c r="L52" i="35"/>
  <c r="R44" i="35"/>
  <c r="S44" i="35" s="1"/>
  <c r="AE44" i="35" s="1"/>
  <c r="O44" i="35"/>
  <c r="U44" i="35"/>
  <c r="L44" i="35"/>
  <c r="R36" i="35"/>
  <c r="S36" i="35" s="1"/>
  <c r="AE36" i="35" s="1"/>
  <c r="O36" i="35"/>
  <c r="U36" i="35"/>
  <c r="L36" i="35"/>
  <c r="U51" i="35"/>
  <c r="O51" i="35"/>
  <c r="R51" i="35"/>
  <c r="S51" i="35" s="1"/>
  <c r="AE51" i="35" s="1"/>
  <c r="L51" i="35"/>
  <c r="U43" i="35"/>
  <c r="O43" i="35"/>
  <c r="R43" i="35"/>
  <c r="S43" i="35" s="1"/>
  <c r="AG43" i="35" s="1"/>
  <c r="L43" i="35"/>
  <c r="O56" i="35"/>
  <c r="R56" i="35"/>
  <c r="S56" i="35" s="1"/>
  <c r="AG56" i="35" s="1"/>
  <c r="U56" i="35"/>
  <c r="L56" i="35"/>
  <c r="O48" i="35"/>
  <c r="R48" i="35"/>
  <c r="S48" i="35" s="1"/>
  <c r="AG48" i="35" s="1"/>
  <c r="U48" i="35"/>
  <c r="L48" i="35"/>
  <c r="O40" i="35"/>
  <c r="R40" i="35"/>
  <c r="S40" i="35" s="1"/>
  <c r="AG40" i="35" s="1"/>
  <c r="U40" i="35"/>
  <c r="L40" i="35"/>
  <c r="U39" i="35"/>
  <c r="R39" i="35"/>
  <c r="S39" i="35" s="1"/>
  <c r="AE39" i="35" s="1"/>
  <c r="O39" i="35"/>
  <c r="L39" i="35"/>
  <c r="AU56" i="35"/>
  <c r="AV56" i="35" s="1"/>
  <c r="AX56" i="35" s="1"/>
  <c r="AZ56" i="35"/>
  <c r="AT56" i="35"/>
  <c r="BA56" i="35"/>
  <c r="AU52" i="35"/>
  <c r="AV52" i="35" s="1"/>
  <c r="AW52" i="35" s="1"/>
  <c r="AZ52" i="35"/>
  <c r="AT52" i="35"/>
  <c r="BA52" i="35"/>
  <c r="AU48" i="35"/>
  <c r="AV48" i="35" s="1"/>
  <c r="AW48" i="35" s="1"/>
  <c r="AT48" i="35"/>
  <c r="AZ48" i="35"/>
  <c r="BA48" i="35"/>
  <c r="AU44" i="35"/>
  <c r="AV44" i="35" s="1"/>
  <c r="AX44" i="35" s="1"/>
  <c r="AZ44" i="35"/>
  <c r="BA44" i="35"/>
  <c r="AT44" i="35"/>
  <c r="AU40" i="35"/>
  <c r="AV40" i="35" s="1"/>
  <c r="AX40" i="35" s="1"/>
  <c r="BA40" i="35"/>
  <c r="AT40" i="35"/>
  <c r="AZ40" i="35"/>
  <c r="AU36" i="35"/>
  <c r="AV36" i="35" s="1"/>
  <c r="AW36" i="35" s="1"/>
  <c r="AZ36" i="35"/>
  <c r="AT36" i="35"/>
  <c r="BA36" i="35"/>
  <c r="AZ45" i="35"/>
  <c r="BC45" i="35" s="1"/>
  <c r="AT45" i="35"/>
  <c r="BA45" i="35"/>
  <c r="AU45" i="35"/>
  <c r="AV45" i="35" s="1"/>
  <c r="AZ55" i="35"/>
  <c r="AU55" i="35"/>
  <c r="AV55" i="35" s="1"/>
  <c r="BA55" i="35"/>
  <c r="AT55" i="35"/>
  <c r="AT51" i="35"/>
  <c r="AZ51" i="35"/>
  <c r="AU51" i="35"/>
  <c r="AV51" i="35" s="1"/>
  <c r="BA51" i="35"/>
  <c r="AU47" i="35"/>
  <c r="AV47" i="35" s="1"/>
  <c r="AZ47" i="35"/>
  <c r="BA47" i="35"/>
  <c r="AT47" i="35"/>
  <c r="AZ43" i="35"/>
  <c r="BA43" i="35"/>
  <c r="AT43" i="35"/>
  <c r="AU43" i="35"/>
  <c r="AV43" i="35" s="1"/>
  <c r="BA39" i="35"/>
  <c r="AU39" i="35"/>
  <c r="AV39" i="35" s="1"/>
  <c r="AZ39" i="35"/>
  <c r="AT39" i="35"/>
  <c r="AT57" i="35"/>
  <c r="AU57" i="35"/>
  <c r="AV57" i="35" s="1"/>
  <c r="BA41" i="35"/>
  <c r="AT41" i="35"/>
  <c r="AZ41" i="35"/>
  <c r="BB41" i="35" s="1"/>
  <c r="AU41" i="35"/>
  <c r="AV41" i="35" s="1"/>
  <c r="AU54" i="35"/>
  <c r="AV54" i="35" s="1"/>
  <c r="AW54" i="35" s="1"/>
  <c r="AT54" i="35"/>
  <c r="AZ54" i="35"/>
  <c r="BA54" i="35"/>
  <c r="AU50" i="35"/>
  <c r="AV50" i="35" s="1"/>
  <c r="AW50" i="35" s="1"/>
  <c r="AZ50" i="35"/>
  <c r="BA50" i="35"/>
  <c r="AT50" i="35"/>
  <c r="AU46" i="35"/>
  <c r="AV46" i="35" s="1"/>
  <c r="AW46" i="35" s="1"/>
  <c r="BA46" i="35"/>
  <c r="AT46" i="35"/>
  <c r="AZ46" i="35"/>
  <c r="AU42" i="35"/>
  <c r="AV42" i="35" s="1"/>
  <c r="AW42" i="35" s="1"/>
  <c r="AZ42" i="35"/>
  <c r="BA42" i="35"/>
  <c r="AT42" i="35"/>
  <c r="AU38" i="35"/>
  <c r="AV38" i="35" s="1"/>
  <c r="AW38" i="35" s="1"/>
  <c r="AZ38" i="35"/>
  <c r="AT38" i="35"/>
  <c r="BA38" i="35"/>
  <c r="BA53" i="35"/>
  <c r="AT53" i="35"/>
  <c r="AU53" i="35"/>
  <c r="AV53" i="35" s="1"/>
  <c r="AZ53" i="35"/>
  <c r="BC53" i="35" s="1"/>
  <c r="AT37" i="35"/>
  <c r="AU37" i="35"/>
  <c r="AV37" i="35" s="1"/>
  <c r="AZ37" i="35"/>
  <c r="BB37" i="35" s="1"/>
  <c r="BA37" i="35"/>
  <c r="AZ49" i="35"/>
  <c r="BC49" i="35" s="1"/>
  <c r="BA49" i="35"/>
  <c r="AT49" i="35"/>
  <c r="AU49" i="35"/>
  <c r="AV49" i="35" s="1"/>
  <c r="C20" i="40"/>
  <c r="C21" i="40" s="1"/>
  <c r="C22" i="40" s="1"/>
  <c r="C23" i="40" s="1"/>
  <c r="C24" i="40" s="1"/>
  <c r="C25" i="40" s="1"/>
  <c r="C26" i="40" s="1"/>
  <c r="C27" i="40" s="1"/>
  <c r="C28" i="40" s="1"/>
  <c r="C29" i="40" s="1"/>
  <c r="C30" i="40" s="1"/>
  <c r="C31" i="40" s="1"/>
  <c r="C32" i="40" s="1"/>
  <c r="C33" i="40" s="1"/>
  <c r="C34" i="40" s="1"/>
  <c r="C35" i="40" s="1"/>
  <c r="C36" i="40" s="1"/>
  <c r="C37" i="40" s="1"/>
  <c r="C38" i="40" s="1"/>
  <c r="C39" i="40" s="1"/>
  <c r="C40" i="40" s="1"/>
  <c r="C41" i="40" s="1"/>
  <c r="C42" i="40" s="1"/>
  <c r="C43" i="40" s="1"/>
  <c r="C44" i="40" s="1"/>
  <c r="C45" i="40" s="1"/>
  <c r="C46" i="40" s="1"/>
  <c r="C47" i="40" s="1"/>
  <c r="C48" i="40" s="1"/>
  <c r="C49" i="40" s="1"/>
  <c r="C50" i="40" s="1"/>
  <c r="C51" i="40" s="1"/>
  <c r="C52" i="40" s="1"/>
  <c r="C53" i="40" s="1"/>
  <c r="C54" i="40" s="1"/>
  <c r="C55" i="40" s="1"/>
  <c r="C56" i="40" s="1"/>
  <c r="C57" i="40" s="1"/>
  <c r="C58" i="40" s="1"/>
  <c r="C59" i="40" s="1"/>
  <c r="C60" i="40" s="1"/>
  <c r="C61" i="40" s="1"/>
  <c r="C62" i="40" s="1"/>
  <c r="C63" i="40" s="1"/>
  <c r="C64" i="40" s="1"/>
  <c r="C65" i="40" s="1"/>
  <c r="C66" i="40" s="1"/>
  <c r="C67" i="40" s="1"/>
  <c r="C68" i="40" s="1"/>
  <c r="C69" i="40" s="1"/>
  <c r="AW40" i="35" l="1"/>
  <c r="AW56" i="35"/>
  <c r="BE56" i="35" s="1"/>
  <c r="BC37" i="35"/>
  <c r="BF37" i="35" s="1"/>
  <c r="AW44" i="35"/>
  <c r="BE44" i="35" s="1"/>
  <c r="AX52" i="35"/>
  <c r="BE52" i="35" s="1"/>
  <c r="BB45" i="35"/>
  <c r="BF45" i="35" s="1"/>
  <c r="AX36" i="35"/>
  <c r="BE36" i="35" s="1"/>
  <c r="AX48" i="35"/>
  <c r="BE48" i="35" s="1"/>
  <c r="BC41" i="35"/>
  <c r="BF41" i="35" s="1"/>
  <c r="AX50" i="35"/>
  <c r="BE50" i="35" s="1"/>
  <c r="AL15" i="47"/>
  <c r="AL13" i="47" s="1"/>
  <c r="AX42" i="35"/>
  <c r="BE42" i="35" s="1"/>
  <c r="AX38" i="35"/>
  <c r="BE38" i="35" s="1"/>
  <c r="AX46" i="35"/>
  <c r="BE46" i="35" s="1"/>
  <c r="AX54" i="35"/>
  <c r="BE54" i="35" s="1"/>
  <c r="BB49" i="35"/>
  <c r="BF49" i="35" s="1"/>
  <c r="AG50" i="35"/>
  <c r="AE43" i="35"/>
  <c r="AG37" i="35"/>
  <c r="BB53" i="35"/>
  <c r="BF53" i="35" s="1"/>
  <c r="AG44" i="35"/>
  <c r="AG53" i="35"/>
  <c r="AG51" i="35"/>
  <c r="AE49" i="35"/>
  <c r="AJ29" i="36"/>
  <c r="AI33" i="36"/>
  <c r="AJ32" i="36"/>
  <c r="AE48" i="35"/>
  <c r="AG45" i="35"/>
  <c r="AG47" i="35"/>
  <c r="AI27" i="36"/>
  <c r="AJ31" i="36"/>
  <c r="BC39" i="35"/>
  <c r="BB39" i="35"/>
  <c r="AW51" i="35"/>
  <c r="AX51" i="35"/>
  <c r="BE40" i="35"/>
  <c r="BB48" i="35"/>
  <c r="BC48" i="35"/>
  <c r="M39" i="35"/>
  <c r="Z39" i="35"/>
  <c r="AG39" i="35"/>
  <c r="Z40" i="35"/>
  <c r="M40" i="35"/>
  <c r="AE40" i="35"/>
  <c r="Z56" i="35"/>
  <c r="M56" i="35"/>
  <c r="AE56" i="35"/>
  <c r="M43" i="35"/>
  <c r="Z43" i="35"/>
  <c r="V43" i="35"/>
  <c r="W43" i="35"/>
  <c r="X43" i="35"/>
  <c r="V36" i="35"/>
  <c r="W36" i="35"/>
  <c r="X36" i="35"/>
  <c r="AG36" i="35"/>
  <c r="V52" i="35"/>
  <c r="W52" i="35"/>
  <c r="X52" i="35"/>
  <c r="AG52" i="35"/>
  <c r="V37" i="35"/>
  <c r="X37" i="35"/>
  <c r="W37" i="35"/>
  <c r="AE41" i="35"/>
  <c r="M55" i="35"/>
  <c r="Z55" i="35"/>
  <c r="AG55" i="35"/>
  <c r="AE38" i="35"/>
  <c r="AE42" i="35"/>
  <c r="Z42" i="35"/>
  <c r="M42" i="35"/>
  <c r="AE46" i="35"/>
  <c r="AE54" i="35"/>
  <c r="AI36" i="36"/>
  <c r="AJ41" i="36"/>
  <c r="AJ47" i="36"/>
  <c r="AJ46" i="36"/>
  <c r="AW49" i="35"/>
  <c r="AX49" i="35"/>
  <c r="BB46" i="35"/>
  <c r="BC46" i="35"/>
  <c r="AW41" i="35"/>
  <c r="AX41" i="35"/>
  <c r="AW57" i="35"/>
  <c r="AX57" i="35"/>
  <c r="AW39" i="35"/>
  <c r="AX39" i="35"/>
  <c r="BC47" i="35"/>
  <c r="BB47" i="35"/>
  <c r="BC51" i="35"/>
  <c r="BB51" i="35"/>
  <c r="AW55" i="35"/>
  <c r="AX55" i="35"/>
  <c r="BB36" i="35"/>
  <c r="BC36" i="35"/>
  <c r="BB44" i="35"/>
  <c r="BC44" i="35"/>
  <c r="BB52" i="35"/>
  <c r="BC52" i="35"/>
  <c r="BB56" i="35"/>
  <c r="BC56" i="35"/>
  <c r="V40" i="35"/>
  <c r="W40" i="35"/>
  <c r="X40" i="35"/>
  <c r="V56" i="35"/>
  <c r="W56" i="35"/>
  <c r="X56" i="35"/>
  <c r="V51" i="35"/>
  <c r="W51" i="35"/>
  <c r="X51" i="35"/>
  <c r="M44" i="35"/>
  <c r="Z44" i="35"/>
  <c r="M37" i="35"/>
  <c r="Z37" i="35"/>
  <c r="M45" i="35"/>
  <c r="Z45" i="35"/>
  <c r="M53" i="35"/>
  <c r="Z53" i="35"/>
  <c r="V47" i="35"/>
  <c r="W47" i="35"/>
  <c r="X47" i="35"/>
  <c r="V38" i="35"/>
  <c r="W38" i="35"/>
  <c r="X38" i="35"/>
  <c r="V46" i="35"/>
  <c r="W46" i="35"/>
  <c r="X46" i="35"/>
  <c r="V54" i="35"/>
  <c r="W54" i="35"/>
  <c r="X54" i="35"/>
  <c r="AI32" i="36"/>
  <c r="AW53" i="35"/>
  <c r="AX53" i="35"/>
  <c r="BB54" i="35"/>
  <c r="BC54" i="35"/>
  <c r="BC43" i="35"/>
  <c r="BB43" i="35"/>
  <c r="AW47" i="35"/>
  <c r="AX47" i="35"/>
  <c r="BC55" i="35"/>
  <c r="BB55" i="35"/>
  <c r="Z48" i="35"/>
  <c r="M48" i="35"/>
  <c r="M51" i="35"/>
  <c r="Z51" i="35"/>
  <c r="V44" i="35"/>
  <c r="W44" i="35"/>
  <c r="X44" i="35"/>
  <c r="V49" i="35"/>
  <c r="X49" i="35"/>
  <c r="W49" i="35"/>
  <c r="V57" i="35"/>
  <c r="X57" i="35"/>
  <c r="W57" i="35"/>
  <c r="M47" i="35"/>
  <c r="Z47" i="35"/>
  <c r="V50" i="35"/>
  <c r="W50" i="35"/>
  <c r="X50" i="35"/>
  <c r="AW37" i="35"/>
  <c r="AX37" i="35"/>
  <c r="BC38" i="35"/>
  <c r="BB38" i="35"/>
  <c r="BB42" i="35"/>
  <c r="BC42" i="35"/>
  <c r="BB50" i="35"/>
  <c r="BC50" i="35"/>
  <c r="AW43" i="35"/>
  <c r="AX43" i="35"/>
  <c r="AW45" i="35"/>
  <c r="AX45" i="35"/>
  <c r="BB40" i="35"/>
  <c r="BC40" i="35"/>
  <c r="V39" i="35"/>
  <c r="W39" i="35"/>
  <c r="X39" i="35"/>
  <c r="V48" i="35"/>
  <c r="W48" i="35"/>
  <c r="X48" i="35"/>
  <c r="M36" i="35"/>
  <c r="Z36" i="35"/>
  <c r="M52" i="35"/>
  <c r="Z52" i="35"/>
  <c r="M41" i="35"/>
  <c r="Z41" i="35"/>
  <c r="V41" i="35"/>
  <c r="X41" i="35"/>
  <c r="W41" i="35"/>
  <c r="V45" i="35"/>
  <c r="X45" i="35"/>
  <c r="W45" i="35"/>
  <c r="M49" i="35"/>
  <c r="Z49" i="35"/>
  <c r="V53" i="35"/>
  <c r="X53" i="35"/>
  <c r="W53" i="35"/>
  <c r="M57" i="35"/>
  <c r="Z57" i="35"/>
  <c r="V55" i="35"/>
  <c r="W55" i="35"/>
  <c r="X55" i="35"/>
  <c r="Z38" i="35"/>
  <c r="M38" i="35"/>
  <c r="V42" i="35"/>
  <c r="W42" i="35"/>
  <c r="X42" i="35"/>
  <c r="Z46" i="35"/>
  <c r="M46" i="35"/>
  <c r="Z50" i="35"/>
  <c r="M50" i="35"/>
  <c r="Z54" i="35"/>
  <c r="M54" i="35"/>
  <c r="AI48" i="36"/>
  <c r="AI40" i="36"/>
  <c r="AI43" i="36"/>
  <c r="AJ44" i="36"/>
  <c r="AI45" i="36"/>
  <c r="AI41" i="36"/>
  <c r="AJ49" i="36"/>
  <c r="AJ42" i="36"/>
  <c r="AI34" i="36"/>
  <c r="AI38" i="36"/>
  <c r="AJ26" i="36"/>
  <c r="AI37" i="36"/>
  <c r="AI29" i="36"/>
  <c r="AJ28" i="36"/>
  <c r="AI42" i="36"/>
  <c r="AI39" i="36"/>
  <c r="AJ48" i="36"/>
  <c r="AI47" i="36"/>
  <c r="AI46" i="36"/>
  <c r="AI28" i="36"/>
  <c r="AI31" i="36"/>
  <c r="AI30" i="36"/>
  <c r="AI35" i="36"/>
  <c r="AJ39" i="36"/>
  <c r="AJ36" i="36"/>
  <c r="AJ27" i="36"/>
  <c r="AJ30" i="36"/>
  <c r="AJ33" i="36"/>
  <c r="AJ35" i="36"/>
  <c r="AJ34" i="36"/>
  <c r="AJ38" i="36"/>
  <c r="AI26" i="36"/>
  <c r="AJ37" i="36"/>
  <c r="AJ40" i="36"/>
  <c r="AJ43" i="36"/>
  <c r="AI44" i="36"/>
  <c r="AJ45" i="36"/>
  <c r="AI49" i="36"/>
  <c r="C18" i="40"/>
  <c r="AK47" i="36" l="1"/>
  <c r="BE51" i="35"/>
  <c r="AK41" i="36"/>
  <c r="AN15" i="47"/>
  <c r="AN13" i="47" s="1"/>
  <c r="AK49" i="36"/>
  <c r="AK44" i="36"/>
  <c r="BF52" i="35"/>
  <c r="BG52" i="35" s="1"/>
  <c r="BF51" i="35"/>
  <c r="BF46" i="35"/>
  <c r="BG46" i="35" s="1"/>
  <c r="AK28" i="36"/>
  <c r="AK46" i="36"/>
  <c r="BE47" i="35"/>
  <c r="BF54" i="35"/>
  <c r="BG54" i="35" s="1"/>
  <c r="BE41" i="35"/>
  <c r="BG41" i="35" s="1"/>
  <c r="BF39" i="35"/>
  <c r="AK43" i="36"/>
  <c r="AK42" i="36"/>
  <c r="AK29" i="36"/>
  <c r="AK27" i="36"/>
  <c r="AK31" i="36"/>
  <c r="AH47" i="35"/>
  <c r="BF42" i="35"/>
  <c r="BG42" i="35" s="1"/>
  <c r="BE37" i="35"/>
  <c r="BG37" i="35" s="1"/>
  <c r="BE53" i="35"/>
  <c r="BG53" i="35" s="1"/>
  <c r="AH54" i="35"/>
  <c r="AH36" i="35"/>
  <c r="BF36" i="35"/>
  <c r="BG36" i="35" s="1"/>
  <c r="BE39" i="35"/>
  <c r="BF38" i="35"/>
  <c r="BG38" i="35" s="1"/>
  <c r="BE55" i="35"/>
  <c r="BE49" i="35"/>
  <c r="BG49" i="35" s="1"/>
  <c r="AK39" i="36"/>
  <c r="AK45" i="36"/>
  <c r="AH46" i="35"/>
  <c r="AH37" i="35"/>
  <c r="AK36" i="36"/>
  <c r="AH52" i="35"/>
  <c r="BF40" i="35"/>
  <c r="BG40" i="35" s="1"/>
  <c r="BF43" i="35"/>
  <c r="BF48" i="35"/>
  <c r="BG48" i="35" s="1"/>
  <c r="AK30" i="36"/>
  <c r="AH49" i="35"/>
  <c r="BE43" i="35"/>
  <c r="AK26" i="36"/>
  <c r="AK33" i="36"/>
  <c r="AH38" i="35"/>
  <c r="BE45" i="35"/>
  <c r="BG45" i="35" s="1"/>
  <c r="AK32" i="36"/>
  <c r="AH50" i="35"/>
  <c r="BF50" i="35"/>
  <c r="BG50" i="35" s="1"/>
  <c r="AH51" i="35"/>
  <c r="BF56" i="35"/>
  <c r="BG56" i="35" s="1"/>
  <c r="AK38" i="36"/>
  <c r="AK40" i="36"/>
  <c r="AB50" i="35"/>
  <c r="AA50" i="35"/>
  <c r="AC50" i="35"/>
  <c r="AB49" i="35"/>
  <c r="AA49" i="35"/>
  <c r="AC49" i="35"/>
  <c r="AB41" i="35"/>
  <c r="AA41" i="35"/>
  <c r="AC41" i="35"/>
  <c r="AB36" i="35"/>
  <c r="AA36" i="35"/>
  <c r="AC36" i="35"/>
  <c r="AB47" i="35"/>
  <c r="AC47" i="35"/>
  <c r="AA47" i="35"/>
  <c r="AH48" i="35"/>
  <c r="AB53" i="35"/>
  <c r="AA53" i="35"/>
  <c r="AC53" i="35"/>
  <c r="AB37" i="35"/>
  <c r="AA37" i="35"/>
  <c r="AC37" i="35"/>
  <c r="BF44" i="35"/>
  <c r="BG44" i="35" s="1"/>
  <c r="BF47" i="35"/>
  <c r="AB42" i="35"/>
  <c r="AA42" i="35"/>
  <c r="AC42" i="35"/>
  <c r="AB55" i="35"/>
  <c r="AC55" i="35"/>
  <c r="AA55" i="35"/>
  <c r="AH40" i="35"/>
  <c r="AB39" i="35"/>
  <c r="AC39" i="35"/>
  <c r="AA39" i="35"/>
  <c r="AH41" i="35"/>
  <c r="AB51" i="35"/>
  <c r="AC51" i="35"/>
  <c r="AA51" i="35"/>
  <c r="AB48" i="35"/>
  <c r="AA48" i="35"/>
  <c r="AC48" i="35"/>
  <c r="AH53" i="35"/>
  <c r="AH55" i="35"/>
  <c r="AB43" i="35"/>
  <c r="AC43" i="35"/>
  <c r="AA43" i="35"/>
  <c r="AH56" i="35"/>
  <c r="AB40" i="35"/>
  <c r="AA40" i="35"/>
  <c r="AC40" i="35"/>
  <c r="AH39" i="35"/>
  <c r="AK37" i="36"/>
  <c r="AK48" i="36"/>
  <c r="AB54" i="35"/>
  <c r="AA54" i="35"/>
  <c r="AC54" i="35"/>
  <c r="AB46" i="35"/>
  <c r="AA46" i="35"/>
  <c r="AC46" i="35"/>
  <c r="AB52" i="35"/>
  <c r="AA52" i="35"/>
  <c r="AC52" i="35"/>
  <c r="AB45" i="35"/>
  <c r="AA45" i="35"/>
  <c r="AC45" i="35"/>
  <c r="AB44" i="35"/>
  <c r="AA44" i="35"/>
  <c r="AC44" i="35"/>
  <c r="AH43" i="35"/>
  <c r="AB56" i="35"/>
  <c r="AA56" i="35"/>
  <c r="AC56" i="35"/>
  <c r="AK35" i="36"/>
  <c r="AK34" i="36"/>
  <c r="AB38" i="35"/>
  <c r="AA38" i="35"/>
  <c r="AC38" i="35"/>
  <c r="AB57" i="35"/>
  <c r="AA57" i="35"/>
  <c r="AC57" i="35"/>
  <c r="BF55" i="35"/>
  <c r="AH45" i="35"/>
  <c r="AH44" i="35"/>
  <c r="AH42" i="35"/>
  <c r="G11" i="43"/>
  <c r="G8" i="43"/>
  <c r="H8" i="43" s="1"/>
  <c r="H11" i="43" s="1"/>
  <c r="I18" i="40"/>
  <c r="BG43" i="35" l="1"/>
  <c r="BG51" i="35"/>
  <c r="BG55" i="35"/>
  <c r="BG47" i="35"/>
  <c r="BG39" i="35"/>
  <c r="AI51" i="35"/>
  <c r="AJ51" i="35" s="1"/>
  <c r="AI50" i="35"/>
  <c r="AJ50" i="35" s="1"/>
  <c r="AI39" i="35"/>
  <c r="AJ39" i="35" s="1"/>
  <c r="AI47" i="35"/>
  <c r="AJ47" i="35" s="1"/>
  <c r="AI54" i="35"/>
  <c r="AJ54" i="35" s="1"/>
  <c r="AI55" i="35"/>
  <c r="AJ55" i="35" s="1"/>
  <c r="AI42" i="35"/>
  <c r="AJ42" i="35" s="1"/>
  <c r="AI37" i="35"/>
  <c r="AJ37" i="35" s="1"/>
  <c r="AI38" i="35"/>
  <c r="AJ38" i="35" s="1"/>
  <c r="AI44" i="35"/>
  <c r="AJ44" i="35" s="1"/>
  <c r="AI52" i="35"/>
  <c r="AJ52" i="35" s="1"/>
  <c r="AI45" i="35"/>
  <c r="AJ45" i="35" s="1"/>
  <c r="AI46" i="35"/>
  <c r="AJ46" i="35" s="1"/>
  <c r="AI48" i="35"/>
  <c r="AJ48" i="35" s="1"/>
  <c r="AI36" i="35"/>
  <c r="AJ36" i="35" s="1"/>
  <c r="AI49" i="35"/>
  <c r="AJ49" i="35" s="1"/>
  <c r="AI56" i="35"/>
  <c r="AJ56" i="35" s="1"/>
  <c r="AI41" i="35"/>
  <c r="AJ41" i="35" s="1"/>
  <c r="AI53" i="35"/>
  <c r="AJ53" i="35" s="1"/>
  <c r="AI43" i="35"/>
  <c r="AJ43" i="35" s="1"/>
  <c r="H12" i="43"/>
  <c r="F12" i="43" s="1"/>
  <c r="E12" i="43" s="1"/>
  <c r="AI40" i="35"/>
  <c r="AJ40" i="35" s="1"/>
  <c r="F13" i="43"/>
  <c r="G9" i="43"/>
  <c r="H9" i="43" s="1"/>
  <c r="AL16" i="35" l="1"/>
  <c r="AL17" i="35"/>
  <c r="AL18" i="35"/>
  <c r="AL19" i="35"/>
  <c r="AL20" i="35"/>
  <c r="AL21" i="35"/>
  <c r="AL22" i="35"/>
  <c r="AL23" i="35"/>
  <c r="AL24" i="35"/>
  <c r="AL25" i="35"/>
  <c r="AL26" i="35"/>
  <c r="AL27" i="35"/>
  <c r="AL28" i="35"/>
  <c r="AL29" i="35"/>
  <c r="AL30" i="35"/>
  <c r="AL31" i="35"/>
  <c r="AL32" i="35"/>
  <c r="AL33" i="35"/>
  <c r="AL34" i="35"/>
  <c r="AL35" i="35"/>
  <c r="AL59" i="35"/>
  <c r="AL60" i="35"/>
  <c r="AL61" i="35"/>
  <c r="AL62" i="35"/>
  <c r="AL63" i="35"/>
  <c r="AL64" i="35"/>
  <c r="AL15" i="35"/>
  <c r="E16" i="35"/>
  <c r="E17" i="35"/>
  <c r="E18" i="35"/>
  <c r="E19" i="35"/>
  <c r="E20" i="35"/>
  <c r="E21" i="35"/>
  <c r="E22" i="35"/>
  <c r="E23" i="35"/>
  <c r="E24" i="35"/>
  <c r="E25" i="35"/>
  <c r="E26" i="35"/>
  <c r="E27" i="35"/>
  <c r="E28" i="35"/>
  <c r="E29" i="35"/>
  <c r="E30" i="35"/>
  <c r="E31" i="35"/>
  <c r="E32" i="35"/>
  <c r="E33" i="35"/>
  <c r="E34" i="35"/>
  <c r="E35" i="35"/>
  <c r="E58" i="35"/>
  <c r="E59" i="35"/>
  <c r="E60" i="35"/>
  <c r="E61" i="35"/>
  <c r="E62" i="35"/>
  <c r="E63" i="35"/>
  <c r="E64" i="35"/>
  <c r="E15" i="35"/>
  <c r="E16" i="36"/>
  <c r="F16" i="36" s="1"/>
  <c r="E17" i="36"/>
  <c r="E18" i="36"/>
  <c r="E19" i="36"/>
  <c r="E20" i="36"/>
  <c r="E21" i="36"/>
  <c r="E22" i="36"/>
  <c r="E23" i="36"/>
  <c r="E24" i="36"/>
  <c r="E25" i="36"/>
  <c r="E50" i="36"/>
  <c r="E51" i="36"/>
  <c r="E52" i="36"/>
  <c r="E53" i="36"/>
  <c r="E54" i="36"/>
  <c r="E55" i="36"/>
  <c r="E56" i="36"/>
  <c r="E57" i="36"/>
  <c r="E58" i="36"/>
  <c r="E59" i="36"/>
  <c r="E60" i="36"/>
  <c r="E61" i="36"/>
  <c r="E62" i="36"/>
  <c r="E63" i="36"/>
  <c r="E64" i="36"/>
  <c r="F57" i="36" l="1"/>
  <c r="I57" i="36" s="1"/>
  <c r="F21" i="36"/>
  <c r="I21" i="36" s="1"/>
  <c r="F17" i="36"/>
  <c r="I17" i="36" s="1"/>
  <c r="F63" i="36"/>
  <c r="I63" i="36" s="1"/>
  <c r="F59" i="36"/>
  <c r="I59" i="36" s="1"/>
  <c r="F55" i="36"/>
  <c r="I55" i="36" s="1"/>
  <c r="F51" i="36"/>
  <c r="I51" i="36" s="1"/>
  <c r="F23" i="36"/>
  <c r="I23" i="36" s="1"/>
  <c r="F19" i="36"/>
  <c r="I19" i="36" s="1"/>
  <c r="F61" i="36"/>
  <c r="I61" i="36" s="1"/>
  <c r="F25" i="36"/>
  <c r="I25" i="36" s="1"/>
  <c r="F62" i="36"/>
  <c r="I62" i="36" s="1"/>
  <c r="F58" i="36"/>
  <c r="I58" i="36" s="1"/>
  <c r="F54" i="36"/>
  <c r="I54" i="36" s="1"/>
  <c r="F50" i="36"/>
  <c r="I50" i="36" s="1"/>
  <c r="F22" i="36"/>
  <c r="I22" i="36" s="1"/>
  <c r="F18" i="36"/>
  <c r="I18" i="36" s="1"/>
  <c r="F53" i="36"/>
  <c r="I53" i="36" s="1"/>
  <c r="F64" i="36"/>
  <c r="I64" i="36" s="1"/>
  <c r="F60" i="36"/>
  <c r="I60" i="36" s="1"/>
  <c r="F56" i="36"/>
  <c r="I56" i="36" s="1"/>
  <c r="F52" i="36"/>
  <c r="I52" i="36" s="1"/>
  <c r="F24" i="36"/>
  <c r="I24" i="36" s="1"/>
  <c r="F20" i="36"/>
  <c r="I20" i="36" s="1"/>
  <c r="I16" i="36"/>
  <c r="F15" i="36"/>
  <c r="D13" i="36"/>
  <c r="AO16" i="35"/>
  <c r="AO17" i="35"/>
  <c r="AO18" i="35"/>
  <c r="AO19" i="35"/>
  <c r="AO20" i="35"/>
  <c r="AO21" i="35"/>
  <c r="AO22" i="35"/>
  <c r="AO23" i="35"/>
  <c r="AO24" i="35"/>
  <c r="AO25" i="35"/>
  <c r="AO26" i="35"/>
  <c r="AO27" i="35"/>
  <c r="AO28" i="35"/>
  <c r="AO29" i="35"/>
  <c r="AO30" i="35"/>
  <c r="AO31" i="35"/>
  <c r="AO32" i="35"/>
  <c r="AO33" i="35"/>
  <c r="AO34" i="35"/>
  <c r="AO35" i="35"/>
  <c r="AO59" i="35"/>
  <c r="AO60" i="35"/>
  <c r="AO61" i="35"/>
  <c r="AO62" i="35"/>
  <c r="AO63" i="35"/>
  <c r="AO64" i="35"/>
  <c r="AO15" i="35"/>
  <c r="P13" i="35"/>
  <c r="AE24" i="36" l="1"/>
  <c r="AD24" i="36"/>
  <c r="AC24" i="36"/>
  <c r="U24" i="36"/>
  <c r="AB24" i="36"/>
  <c r="Y24" i="36"/>
  <c r="AA24" i="36"/>
  <c r="X24" i="36"/>
  <c r="W24" i="36"/>
  <c r="S24" i="36"/>
  <c r="Q24" i="36"/>
  <c r="O24" i="36"/>
  <c r="P24" i="36"/>
  <c r="L24" i="36"/>
  <c r="R24" i="36"/>
  <c r="T24" i="36"/>
  <c r="M24" i="36"/>
  <c r="Z24" i="36"/>
  <c r="N24" i="36"/>
  <c r="AE50" i="36"/>
  <c r="R50" i="36"/>
  <c r="AA50" i="36"/>
  <c r="AB50" i="36"/>
  <c r="Z50" i="36"/>
  <c r="Y50" i="36"/>
  <c r="T50" i="36"/>
  <c r="AD50" i="36"/>
  <c r="X50" i="36"/>
  <c r="P50" i="36"/>
  <c r="AC50" i="36"/>
  <c r="W50" i="36"/>
  <c r="S50" i="36"/>
  <c r="O50" i="36"/>
  <c r="U50" i="36"/>
  <c r="Q50" i="36"/>
  <c r="K50" i="36"/>
  <c r="L50" i="36"/>
  <c r="N50" i="36"/>
  <c r="M50" i="36"/>
  <c r="AC51" i="36"/>
  <c r="W51" i="36"/>
  <c r="R51" i="36"/>
  <c r="AA51" i="36"/>
  <c r="AB51" i="36"/>
  <c r="U51" i="36"/>
  <c r="Q51" i="36"/>
  <c r="O51" i="36"/>
  <c r="N51" i="36"/>
  <c r="AE51" i="36"/>
  <c r="Z51" i="36"/>
  <c r="Y51" i="36"/>
  <c r="T51" i="36"/>
  <c r="M51" i="36"/>
  <c r="AD51" i="36"/>
  <c r="P51" i="36"/>
  <c r="S51" i="36"/>
  <c r="K51" i="36"/>
  <c r="L51" i="36"/>
  <c r="X51" i="36"/>
  <c r="AC22" i="36"/>
  <c r="AB22" i="36"/>
  <c r="AA22" i="36"/>
  <c r="AE22" i="36"/>
  <c r="Z22" i="36"/>
  <c r="AD22" i="36"/>
  <c r="Y22" i="36"/>
  <c r="W22" i="36"/>
  <c r="R22" i="36"/>
  <c r="U22" i="36"/>
  <c r="P22" i="36"/>
  <c r="N22" i="36"/>
  <c r="O22" i="36"/>
  <c r="M22" i="36"/>
  <c r="T22" i="36"/>
  <c r="S22" i="36"/>
  <c r="Q22" i="36"/>
  <c r="L22" i="36"/>
  <c r="X22" i="36"/>
  <c r="AD52" i="36"/>
  <c r="AC52" i="36"/>
  <c r="X52" i="36"/>
  <c r="W52" i="36"/>
  <c r="S52" i="36"/>
  <c r="M52" i="36"/>
  <c r="AB52" i="36"/>
  <c r="U52" i="36"/>
  <c r="Q52" i="36"/>
  <c r="AA52" i="36"/>
  <c r="R52" i="36"/>
  <c r="Z52" i="36"/>
  <c r="Y52" i="36"/>
  <c r="T52" i="36"/>
  <c r="P52" i="36"/>
  <c r="O52" i="36"/>
  <c r="AE52" i="36"/>
  <c r="L52" i="36"/>
  <c r="K52" i="36"/>
  <c r="N52" i="36"/>
  <c r="AC54" i="36"/>
  <c r="AB54" i="36"/>
  <c r="AE54" i="36"/>
  <c r="Z54" i="36"/>
  <c r="AD54" i="36"/>
  <c r="Y54" i="36"/>
  <c r="W54" i="36"/>
  <c r="T54" i="36"/>
  <c r="R54" i="36"/>
  <c r="N54" i="36"/>
  <c r="L54" i="36"/>
  <c r="AA54" i="36"/>
  <c r="M54" i="36"/>
  <c r="Q54" i="36"/>
  <c r="O54" i="36"/>
  <c r="S54" i="36"/>
  <c r="P54" i="36"/>
  <c r="U54" i="36"/>
  <c r="X54" i="36"/>
  <c r="K54" i="36"/>
  <c r="AD55" i="36"/>
  <c r="AC55" i="36"/>
  <c r="AB55" i="36"/>
  <c r="AA55" i="36"/>
  <c r="AE55" i="36"/>
  <c r="Z55" i="36"/>
  <c r="X55" i="36"/>
  <c r="W55" i="36"/>
  <c r="T55" i="36"/>
  <c r="U55" i="36"/>
  <c r="Q55" i="36"/>
  <c r="K55" i="36"/>
  <c r="N55" i="36"/>
  <c r="R55" i="36"/>
  <c r="L55" i="36"/>
  <c r="Y55" i="36"/>
  <c r="M55" i="36"/>
  <c r="S55" i="36"/>
  <c r="P55" i="36"/>
  <c r="O55" i="36"/>
  <c r="AD20" i="36"/>
  <c r="AC20" i="36"/>
  <c r="X20" i="36"/>
  <c r="W20" i="36"/>
  <c r="R20" i="36"/>
  <c r="T20" i="36"/>
  <c r="S20" i="36"/>
  <c r="Q20" i="36"/>
  <c r="Z20" i="36"/>
  <c r="AE20" i="36"/>
  <c r="O20" i="36"/>
  <c r="M20" i="36"/>
  <c r="Y20" i="36"/>
  <c r="AB20" i="36"/>
  <c r="AA20" i="36"/>
  <c r="L20" i="36"/>
  <c r="N20" i="36"/>
  <c r="U20" i="36"/>
  <c r="P20" i="36"/>
  <c r="AE56" i="36"/>
  <c r="AD56" i="36"/>
  <c r="AC56" i="36"/>
  <c r="U56" i="36"/>
  <c r="AA56" i="36"/>
  <c r="Y56" i="36"/>
  <c r="X56" i="36"/>
  <c r="W56" i="36"/>
  <c r="S56" i="36"/>
  <c r="Q56" i="36"/>
  <c r="AB56" i="36"/>
  <c r="K56" i="36"/>
  <c r="N56" i="36"/>
  <c r="R56" i="36"/>
  <c r="L56" i="36"/>
  <c r="T56" i="36"/>
  <c r="M56" i="36"/>
  <c r="Z56" i="36"/>
  <c r="O56" i="36"/>
  <c r="P56" i="36"/>
  <c r="AE58" i="36"/>
  <c r="R58" i="36"/>
  <c r="AB58" i="36"/>
  <c r="AC58" i="36"/>
  <c r="AA58" i="36"/>
  <c r="Z58" i="36"/>
  <c r="Y58" i="36"/>
  <c r="X58" i="36"/>
  <c r="T58" i="36"/>
  <c r="P58" i="36"/>
  <c r="O58" i="36"/>
  <c r="AD58" i="36"/>
  <c r="K58" i="36"/>
  <c r="W58" i="36"/>
  <c r="N58" i="36"/>
  <c r="L58" i="36"/>
  <c r="U58" i="36"/>
  <c r="M58" i="36"/>
  <c r="Q58" i="36"/>
  <c r="S58" i="36"/>
  <c r="AC59" i="36"/>
  <c r="W59" i="36"/>
  <c r="R59" i="36"/>
  <c r="AD59" i="36"/>
  <c r="AA59" i="36"/>
  <c r="Z59" i="36"/>
  <c r="Q59" i="36"/>
  <c r="O59" i="36"/>
  <c r="N59" i="36"/>
  <c r="Y59" i="36"/>
  <c r="T59" i="36"/>
  <c r="X59" i="36"/>
  <c r="P59" i="36"/>
  <c r="AB59" i="36"/>
  <c r="K59" i="36"/>
  <c r="AE59" i="36"/>
  <c r="U59" i="36"/>
  <c r="M59" i="36"/>
  <c r="L59" i="36"/>
  <c r="S59" i="36"/>
  <c r="AD60" i="36"/>
  <c r="X60" i="36"/>
  <c r="W60" i="36"/>
  <c r="AE60" i="36"/>
  <c r="AB60" i="36"/>
  <c r="AC60" i="36"/>
  <c r="AA60" i="36"/>
  <c r="U60" i="36"/>
  <c r="S60" i="36"/>
  <c r="Z60" i="36"/>
  <c r="R60" i="36"/>
  <c r="Q60" i="36"/>
  <c r="M60" i="36"/>
  <c r="O60" i="36"/>
  <c r="P60" i="36"/>
  <c r="Y60" i="36"/>
  <c r="N60" i="36"/>
  <c r="T60" i="36"/>
  <c r="L60" i="36"/>
  <c r="K60" i="36"/>
  <c r="AC62" i="36"/>
  <c r="AB62" i="36"/>
  <c r="Z62" i="36"/>
  <c r="Y62" i="36"/>
  <c r="W62" i="36"/>
  <c r="AE62" i="36"/>
  <c r="AD62" i="36"/>
  <c r="T62" i="36"/>
  <c r="U62" i="36"/>
  <c r="S62" i="36"/>
  <c r="X62" i="36"/>
  <c r="Q62" i="36"/>
  <c r="L62" i="36"/>
  <c r="P62" i="36"/>
  <c r="M62" i="36"/>
  <c r="AA62" i="36"/>
  <c r="R62" i="36"/>
  <c r="O62" i="36"/>
  <c r="K62" i="36"/>
  <c r="N62" i="36"/>
  <c r="AD63" i="36"/>
  <c r="AC63" i="36"/>
  <c r="AB63" i="36"/>
  <c r="AA63" i="36"/>
  <c r="Z63" i="36"/>
  <c r="X63" i="36"/>
  <c r="T63" i="36"/>
  <c r="AE63" i="36"/>
  <c r="W63" i="36"/>
  <c r="N63" i="36"/>
  <c r="K63" i="36"/>
  <c r="Q63" i="36"/>
  <c r="L63" i="36"/>
  <c r="U63" i="36"/>
  <c r="S63" i="36"/>
  <c r="P63" i="36"/>
  <c r="M63" i="36"/>
  <c r="Y63" i="36"/>
  <c r="R63" i="36"/>
  <c r="O63" i="36"/>
  <c r="AE64" i="36"/>
  <c r="AD64" i="36"/>
  <c r="AC64" i="36"/>
  <c r="U64" i="36"/>
  <c r="AA64" i="36"/>
  <c r="Y64" i="36"/>
  <c r="X64" i="36"/>
  <c r="AB64" i="36"/>
  <c r="R64" i="36"/>
  <c r="S64" i="36"/>
  <c r="W64" i="36"/>
  <c r="Q64" i="36"/>
  <c r="T64" i="36"/>
  <c r="N64" i="36"/>
  <c r="K64" i="36"/>
  <c r="Z64" i="36"/>
  <c r="L64" i="36"/>
  <c r="P64" i="36"/>
  <c r="M64" i="36"/>
  <c r="O64" i="36"/>
  <c r="AE25" i="36"/>
  <c r="AD25" i="36"/>
  <c r="U25" i="36"/>
  <c r="Z25" i="36"/>
  <c r="AB25" i="36"/>
  <c r="Y25" i="36"/>
  <c r="AA25" i="36"/>
  <c r="X25" i="36"/>
  <c r="W25" i="36"/>
  <c r="R25" i="36"/>
  <c r="T25" i="36"/>
  <c r="S25" i="36"/>
  <c r="L25" i="36"/>
  <c r="P25" i="36"/>
  <c r="N25" i="36"/>
  <c r="AC25" i="36"/>
  <c r="O25" i="36"/>
  <c r="Q25" i="36"/>
  <c r="M25" i="36"/>
  <c r="AE17" i="36"/>
  <c r="AD17" i="36"/>
  <c r="U17" i="36"/>
  <c r="Z17" i="36"/>
  <c r="Y17" i="36"/>
  <c r="AC17" i="36"/>
  <c r="X17" i="36"/>
  <c r="W17" i="36"/>
  <c r="T17" i="36"/>
  <c r="S17" i="36"/>
  <c r="AB17" i="36"/>
  <c r="Q17" i="36"/>
  <c r="L17" i="36"/>
  <c r="AA17" i="36"/>
  <c r="N17" i="36"/>
  <c r="P17" i="36"/>
  <c r="O17" i="36"/>
  <c r="M17" i="36"/>
  <c r="R17" i="36"/>
  <c r="AB53" i="36"/>
  <c r="AE53" i="36"/>
  <c r="AD53" i="36"/>
  <c r="Y53" i="36"/>
  <c r="AC53" i="36"/>
  <c r="X53" i="36"/>
  <c r="R53" i="36"/>
  <c r="P53" i="36"/>
  <c r="S53" i="36"/>
  <c r="AA53" i="36"/>
  <c r="L53" i="36"/>
  <c r="M53" i="36"/>
  <c r="W53" i="36"/>
  <c r="T53" i="36"/>
  <c r="U53" i="36"/>
  <c r="Q53" i="36"/>
  <c r="O53" i="36"/>
  <c r="Z53" i="36"/>
  <c r="N53" i="36"/>
  <c r="K53" i="36"/>
  <c r="AE61" i="36"/>
  <c r="Y61" i="36"/>
  <c r="X61" i="36"/>
  <c r="R61" i="36"/>
  <c r="AD61" i="36"/>
  <c r="AB61" i="36"/>
  <c r="P61" i="36"/>
  <c r="AA61" i="36"/>
  <c r="U61" i="36"/>
  <c r="S61" i="36"/>
  <c r="AC61" i="36"/>
  <c r="Z61" i="36"/>
  <c r="Q61" i="36"/>
  <c r="L61" i="36"/>
  <c r="M61" i="36"/>
  <c r="O61" i="36"/>
  <c r="W61" i="36"/>
  <c r="K61" i="36"/>
  <c r="N61" i="36"/>
  <c r="T61" i="36"/>
  <c r="K21" i="36"/>
  <c r="AB21" i="36"/>
  <c r="AA21" i="36"/>
  <c r="AE21" i="36"/>
  <c r="AD21" i="36"/>
  <c r="Y21" i="36"/>
  <c r="AC21" i="36"/>
  <c r="X21" i="36"/>
  <c r="R21" i="36"/>
  <c r="U21" i="36"/>
  <c r="P21" i="36"/>
  <c r="T21" i="36"/>
  <c r="S21" i="36"/>
  <c r="O21" i="36"/>
  <c r="W21" i="36"/>
  <c r="Q21" i="36"/>
  <c r="N21" i="36"/>
  <c r="L21" i="36"/>
  <c r="M21" i="36"/>
  <c r="Z21" i="36"/>
  <c r="AD23" i="36"/>
  <c r="AC23" i="36"/>
  <c r="AB23" i="36"/>
  <c r="T23" i="36"/>
  <c r="AE23" i="36"/>
  <c r="Z23" i="36"/>
  <c r="AA23" i="36"/>
  <c r="X23" i="36"/>
  <c r="W23" i="36"/>
  <c r="Q23" i="36"/>
  <c r="R23" i="36"/>
  <c r="U23" i="36"/>
  <c r="N23" i="36"/>
  <c r="Y23" i="36"/>
  <c r="O23" i="36"/>
  <c r="M23" i="36"/>
  <c r="S23" i="36"/>
  <c r="L23" i="36"/>
  <c r="P23" i="36"/>
  <c r="AE16" i="36"/>
  <c r="AD16" i="36"/>
  <c r="AC16" i="36"/>
  <c r="U16" i="36"/>
  <c r="Y16" i="36"/>
  <c r="X16" i="36"/>
  <c r="W16" i="36"/>
  <c r="T16" i="36"/>
  <c r="S16" i="36"/>
  <c r="AB16" i="36"/>
  <c r="AA16" i="36"/>
  <c r="Q16" i="36"/>
  <c r="O16" i="36"/>
  <c r="L16" i="36"/>
  <c r="P16" i="36"/>
  <c r="Z16" i="36"/>
  <c r="R16" i="36"/>
  <c r="M16" i="36"/>
  <c r="N16" i="36"/>
  <c r="AE18" i="36"/>
  <c r="AB18" i="36"/>
  <c r="AA18" i="36"/>
  <c r="R18" i="36"/>
  <c r="Z18" i="36"/>
  <c r="Y18" i="36"/>
  <c r="AD18" i="36"/>
  <c r="X18" i="36"/>
  <c r="P18" i="36"/>
  <c r="W18" i="36"/>
  <c r="T18" i="36"/>
  <c r="S18" i="36"/>
  <c r="Q18" i="36"/>
  <c r="AC18" i="36"/>
  <c r="N18" i="36"/>
  <c r="L18" i="36"/>
  <c r="O18" i="36"/>
  <c r="M18" i="36"/>
  <c r="U18" i="36"/>
  <c r="AC19" i="36"/>
  <c r="W19" i="36"/>
  <c r="AB19" i="36"/>
  <c r="AA19" i="36"/>
  <c r="R19" i="36"/>
  <c r="U19" i="36"/>
  <c r="Q19" i="36"/>
  <c r="O19" i="36"/>
  <c r="AE19" i="36"/>
  <c r="Z19" i="36"/>
  <c r="Y19" i="36"/>
  <c r="M19" i="36"/>
  <c r="T19" i="36"/>
  <c r="S19" i="36"/>
  <c r="L19" i="36"/>
  <c r="P19" i="36"/>
  <c r="X19" i="36"/>
  <c r="N19" i="36"/>
  <c r="AD19" i="36"/>
  <c r="AE57" i="36"/>
  <c r="AD57" i="36"/>
  <c r="AB57" i="36"/>
  <c r="Z57" i="36"/>
  <c r="Y57" i="36"/>
  <c r="X57" i="36"/>
  <c r="R57" i="36"/>
  <c r="W57" i="36"/>
  <c r="U57" i="36"/>
  <c r="S57" i="36"/>
  <c r="O57" i="36"/>
  <c r="AC57" i="36"/>
  <c r="AA57" i="36"/>
  <c r="N57" i="36"/>
  <c r="M57" i="36"/>
  <c r="L57" i="36"/>
  <c r="T57" i="36"/>
  <c r="P57" i="36"/>
  <c r="K57" i="36"/>
  <c r="Q57" i="36"/>
  <c r="K25" i="36"/>
  <c r="K23" i="36"/>
  <c r="K24" i="36"/>
  <c r="K22" i="36"/>
  <c r="K20" i="36"/>
  <c r="K18" i="36"/>
  <c r="K16" i="36"/>
  <c r="K19" i="36"/>
  <c r="K17" i="36"/>
  <c r="I15" i="36"/>
  <c r="E13" i="35"/>
  <c r="AL13" i="35"/>
  <c r="AC15" i="36" l="1"/>
  <c r="T15" i="36"/>
  <c r="T13" i="36" s="1"/>
  <c r="AB15" i="36"/>
  <c r="S15" i="36"/>
  <c r="S13" i="36" s="1"/>
  <c r="R15" i="36"/>
  <c r="X15" i="36"/>
  <c r="W15" i="36"/>
  <c r="U15" i="36"/>
  <c r="U13" i="36" s="1"/>
  <c r="Q15" i="36"/>
  <c r="Q13" i="36" s="1"/>
  <c r="AE15" i="36"/>
  <c r="K15" i="36"/>
  <c r="AD15" i="36"/>
  <c r="N15" i="36"/>
  <c r="N13" i="36" s="1"/>
  <c r="AA15" i="36"/>
  <c r="P15" i="36"/>
  <c r="O15" i="36"/>
  <c r="O13" i="36" s="1"/>
  <c r="L15" i="36"/>
  <c r="Z15" i="36"/>
  <c r="Y15" i="36"/>
  <c r="M15" i="36"/>
  <c r="M13" i="36" s="1"/>
  <c r="R13" i="36"/>
  <c r="AI58" i="36"/>
  <c r="AI22" i="36"/>
  <c r="AI50" i="36"/>
  <c r="AI23" i="36"/>
  <c r="AI61" i="36"/>
  <c r="AI19" i="36"/>
  <c r="AI57" i="36"/>
  <c r="AI52" i="36"/>
  <c r="AI16" i="36"/>
  <c r="AI20" i="36"/>
  <c r="AI25" i="36"/>
  <c r="AI63" i="36"/>
  <c r="AI17" i="36"/>
  <c r="AI53" i="36"/>
  <c r="AI55" i="36"/>
  <c r="AI54" i="36"/>
  <c r="AI60" i="36"/>
  <c r="AI56" i="36"/>
  <c r="AI51" i="36"/>
  <c r="AI18" i="36"/>
  <c r="AI62" i="36"/>
  <c r="AI59" i="36"/>
  <c r="AI24" i="36"/>
  <c r="AI64" i="36"/>
  <c r="AI21" i="36"/>
  <c r="P13" i="36"/>
  <c r="I13" i="36"/>
  <c r="L13" i="36"/>
  <c r="AJ15" i="36" l="1"/>
  <c r="AI15" i="36"/>
  <c r="K13" i="36"/>
  <c r="B17" i="35"/>
  <c r="B18" i="35"/>
  <c r="B19" i="35"/>
  <c r="B20" i="35"/>
  <c r="B21" i="35"/>
  <c r="B22" i="35"/>
  <c r="B23" i="35"/>
  <c r="B24" i="35"/>
  <c r="B25" i="35"/>
  <c r="B26" i="35"/>
  <c r="B27" i="35"/>
  <c r="B28" i="35"/>
  <c r="B29" i="35"/>
  <c r="B30" i="35"/>
  <c r="B31" i="35"/>
  <c r="B32" i="35"/>
  <c r="B33" i="35"/>
  <c r="B34" i="35"/>
  <c r="B35" i="35"/>
  <c r="N18" i="40"/>
  <c r="M18" i="40"/>
  <c r="L18" i="40"/>
  <c r="E18" i="40"/>
  <c r="AK15" i="36" l="1"/>
  <c r="F20" i="40"/>
  <c r="F21" i="40"/>
  <c r="F25" i="40"/>
  <c r="F29" i="40"/>
  <c r="F22" i="40"/>
  <c r="F26" i="40"/>
  <c r="F30" i="40"/>
  <c r="F23" i="40"/>
  <c r="F27" i="40"/>
  <c r="F24" i="40"/>
  <c r="F28" i="40"/>
  <c r="F63" i="40"/>
  <c r="J18" i="40"/>
  <c r="AI13" i="36" l="1"/>
  <c r="F18" i="40"/>
  <c r="AG50" i="36"/>
  <c r="AG51" i="36"/>
  <c r="AG52" i="36"/>
  <c r="AG53" i="36"/>
  <c r="AG54" i="36"/>
  <c r="AG55" i="36"/>
  <c r="AG56" i="36"/>
  <c r="AG57" i="36"/>
  <c r="AG58" i="36"/>
  <c r="AG59" i="36"/>
  <c r="AG60" i="36"/>
  <c r="AG61" i="36"/>
  <c r="AG62" i="36"/>
  <c r="AG63" i="36"/>
  <c r="AQ28" i="35"/>
  <c r="AS28" i="35" s="1"/>
  <c r="AQ29" i="35"/>
  <c r="AS29" i="35" s="1"/>
  <c r="AQ30" i="35"/>
  <c r="AS30" i="35" s="1"/>
  <c r="AQ31" i="35"/>
  <c r="AS31" i="35" s="1"/>
  <c r="AQ32" i="35"/>
  <c r="AS32" i="35" s="1"/>
  <c r="AQ33" i="35"/>
  <c r="AS33" i="35" s="1"/>
  <c r="AQ34" i="35"/>
  <c r="AS34" i="35" s="1"/>
  <c r="AQ35" i="35"/>
  <c r="AS35" i="35" s="1"/>
  <c r="AQ58" i="35"/>
  <c r="AS58" i="35" s="1"/>
  <c r="AQ59" i="35"/>
  <c r="AS59" i="35" s="1"/>
  <c r="AQ60" i="35"/>
  <c r="AS60" i="35" s="1"/>
  <c r="AQ61" i="35"/>
  <c r="AS61" i="35" s="1"/>
  <c r="AQ62" i="35"/>
  <c r="AS62" i="35" s="1"/>
  <c r="AQ63" i="35"/>
  <c r="AS63" i="35" s="1"/>
  <c r="H63" i="35"/>
  <c r="J63" i="35" s="1"/>
  <c r="H62" i="35"/>
  <c r="J62" i="35" s="1"/>
  <c r="H61" i="35"/>
  <c r="J61" i="35" s="1"/>
  <c r="H60" i="35"/>
  <c r="J60" i="35" s="1"/>
  <c r="H59" i="35"/>
  <c r="J59" i="35" s="1"/>
  <c r="H58" i="35"/>
  <c r="J58" i="35" s="1"/>
  <c r="H35" i="35"/>
  <c r="J35" i="35" s="1"/>
  <c r="L35" i="35" s="1"/>
  <c r="M35" i="35" s="1"/>
  <c r="H34" i="35"/>
  <c r="J34" i="35" s="1"/>
  <c r="L34" i="35" s="1"/>
  <c r="M34" i="35" s="1"/>
  <c r="H33" i="35"/>
  <c r="J33" i="35" s="1"/>
  <c r="L33" i="35" s="1"/>
  <c r="M33" i="35" s="1"/>
  <c r="H32" i="35"/>
  <c r="J32" i="35" s="1"/>
  <c r="H31" i="35"/>
  <c r="J31" i="35" s="1"/>
  <c r="H30" i="35"/>
  <c r="J30" i="35" s="1"/>
  <c r="H29" i="35"/>
  <c r="J29" i="35" s="1"/>
  <c r="H28" i="35"/>
  <c r="J28" i="35" s="1"/>
  <c r="O58" i="35" l="1"/>
  <c r="O59" i="35"/>
  <c r="O60" i="35"/>
  <c r="O61" i="35"/>
  <c r="U35" i="35"/>
  <c r="R35" i="35"/>
  <c r="O35" i="35"/>
  <c r="AT60" i="35"/>
  <c r="AZ60" i="35"/>
  <c r="AU60" i="35"/>
  <c r="AV60" i="35" s="1"/>
  <c r="BA60" i="35"/>
  <c r="AT28" i="35"/>
  <c r="AU28" i="35"/>
  <c r="AV28" i="35" s="1"/>
  <c r="AZ28" i="35"/>
  <c r="BA28" i="35"/>
  <c r="U28" i="35"/>
  <c r="R28" i="35"/>
  <c r="O28" i="35"/>
  <c r="L28" i="35"/>
  <c r="U32" i="35"/>
  <c r="R32" i="35"/>
  <c r="O32" i="35"/>
  <c r="L32" i="35"/>
  <c r="U60" i="35"/>
  <c r="L60" i="35"/>
  <c r="R60" i="35"/>
  <c r="AU63" i="35"/>
  <c r="AV63" i="35" s="1"/>
  <c r="BA63" i="35"/>
  <c r="AZ63" i="35"/>
  <c r="AT63" i="35"/>
  <c r="AU59" i="35"/>
  <c r="AV59" i="35" s="1"/>
  <c r="BA59" i="35"/>
  <c r="AT59" i="35"/>
  <c r="AZ59" i="35"/>
  <c r="AU35" i="35"/>
  <c r="AV35" i="35" s="1"/>
  <c r="BA35" i="35"/>
  <c r="AT35" i="35"/>
  <c r="AZ35" i="35"/>
  <c r="AU31" i="35"/>
  <c r="AV31" i="35" s="1"/>
  <c r="BA31" i="35"/>
  <c r="AT31" i="35"/>
  <c r="AZ31" i="35"/>
  <c r="R31" i="35"/>
  <c r="U31" i="35"/>
  <c r="L31" i="35"/>
  <c r="O31" i="35"/>
  <c r="U63" i="35"/>
  <c r="L63" i="35"/>
  <c r="R63" i="35"/>
  <c r="O63" i="35"/>
  <c r="AT32" i="35"/>
  <c r="AZ32" i="35"/>
  <c r="BA32" i="35"/>
  <c r="AU32" i="35"/>
  <c r="AV32" i="35" s="1"/>
  <c r="U29" i="35"/>
  <c r="R29" i="35"/>
  <c r="O29" i="35"/>
  <c r="L29" i="35"/>
  <c r="U33" i="35"/>
  <c r="R33" i="35"/>
  <c r="O33" i="35"/>
  <c r="U61" i="35"/>
  <c r="R61" i="35"/>
  <c r="L61" i="35"/>
  <c r="AT62" i="35"/>
  <c r="AZ62" i="35"/>
  <c r="AU62" i="35"/>
  <c r="AV62" i="35" s="1"/>
  <c r="BA62" i="35"/>
  <c r="AT58" i="35"/>
  <c r="AZ58" i="35"/>
  <c r="BA58" i="35"/>
  <c r="AU58" i="35"/>
  <c r="AV58" i="35" s="1"/>
  <c r="AT34" i="35"/>
  <c r="AZ34" i="35"/>
  <c r="AU34" i="35"/>
  <c r="AV34" i="35" s="1"/>
  <c r="BA34" i="35"/>
  <c r="AT30" i="35"/>
  <c r="AZ30" i="35"/>
  <c r="BA30" i="35"/>
  <c r="AU30" i="35"/>
  <c r="AV30" i="35" s="1"/>
  <c r="U59" i="35"/>
  <c r="L59" i="35"/>
  <c r="R59" i="35"/>
  <c r="U30" i="35"/>
  <c r="R30" i="35"/>
  <c r="O30" i="35"/>
  <c r="L30" i="35"/>
  <c r="U34" i="35"/>
  <c r="R34" i="35"/>
  <c r="O34" i="35"/>
  <c r="U58" i="35"/>
  <c r="R58" i="35"/>
  <c r="L58" i="35"/>
  <c r="U62" i="35"/>
  <c r="L62" i="35"/>
  <c r="R62" i="35"/>
  <c r="O62" i="35"/>
  <c r="AU61" i="35"/>
  <c r="AV61" i="35" s="1"/>
  <c r="AZ61" i="35"/>
  <c r="BA61" i="35"/>
  <c r="AT61" i="35"/>
  <c r="AZ57" i="35"/>
  <c r="BA57" i="35"/>
  <c r="AU33" i="35"/>
  <c r="AV33" i="35" s="1"/>
  <c r="AZ33" i="35"/>
  <c r="BA33" i="35"/>
  <c r="AT33" i="35"/>
  <c r="AU29" i="35"/>
  <c r="AV29" i="35" s="1"/>
  <c r="AT29" i="35"/>
  <c r="AZ29" i="35"/>
  <c r="BA29" i="35"/>
  <c r="M30" i="35" l="1"/>
  <c r="Z30" i="35"/>
  <c r="M29" i="35"/>
  <c r="Z29" i="35"/>
  <c r="M31" i="35"/>
  <c r="Z31" i="35"/>
  <c r="S32" i="35"/>
  <c r="AE32" i="35" s="1"/>
  <c r="S35" i="35"/>
  <c r="AE35" i="35" s="1"/>
  <c r="S62" i="35"/>
  <c r="AE62" i="35" s="1"/>
  <c r="Z34" i="35"/>
  <c r="M63" i="35"/>
  <c r="Z63" i="35"/>
  <c r="M58" i="35"/>
  <c r="Z58" i="35"/>
  <c r="M61" i="35"/>
  <c r="Z61" i="35"/>
  <c r="S28" i="35"/>
  <c r="AE28" i="35" s="1"/>
  <c r="M62" i="35"/>
  <c r="Z62" i="35"/>
  <c r="S58" i="35"/>
  <c r="AE58" i="35" s="1"/>
  <c r="S34" i="35"/>
  <c r="AE34" i="35" s="1"/>
  <c r="S30" i="35"/>
  <c r="AE30" i="35" s="1"/>
  <c r="S59" i="35"/>
  <c r="AE59" i="35" s="1"/>
  <c r="S61" i="35"/>
  <c r="AE61" i="35" s="1"/>
  <c r="S33" i="35"/>
  <c r="AE33" i="35" s="1"/>
  <c r="S29" i="35"/>
  <c r="AE29" i="35" s="1"/>
  <c r="S31" i="35"/>
  <c r="AE31" i="35" s="1"/>
  <c r="S60" i="35"/>
  <c r="AE60" i="35" s="1"/>
  <c r="M32" i="35"/>
  <c r="Z32" i="35"/>
  <c r="M28" i="35"/>
  <c r="Z28" i="35"/>
  <c r="Z33" i="35"/>
  <c r="S63" i="35"/>
  <c r="AE63" i="35" s="1"/>
  <c r="M59" i="35"/>
  <c r="Z59" i="35"/>
  <c r="M60" i="35"/>
  <c r="Z60" i="35"/>
  <c r="Z35" i="35"/>
  <c r="AJ59" i="36"/>
  <c r="AK59" i="36" s="1"/>
  <c r="AJ55" i="36"/>
  <c r="AK55" i="36" s="1"/>
  <c r="AJ56" i="36"/>
  <c r="AK56" i="36" s="1"/>
  <c r="AJ61" i="36"/>
  <c r="AK61" i="36" s="1"/>
  <c r="AJ62" i="36"/>
  <c r="AK62" i="36" s="1"/>
  <c r="AJ53" i="36"/>
  <c r="AK53" i="36" s="1"/>
  <c r="AJ50" i="36"/>
  <c r="AK50" i="36" s="1"/>
  <c r="AJ54" i="36"/>
  <c r="AK54" i="36" s="1"/>
  <c r="AJ60" i="36"/>
  <c r="AK60" i="36" s="1"/>
  <c r="AJ58" i="36"/>
  <c r="AK58" i="36" s="1"/>
  <c r="AJ52" i="36"/>
  <c r="AK52" i="36" s="1"/>
  <c r="AJ51" i="36"/>
  <c r="AK51" i="36" s="1"/>
  <c r="AJ57" i="36"/>
  <c r="AK57" i="36" s="1"/>
  <c r="AJ63" i="36"/>
  <c r="AK63" i="36" s="1"/>
  <c r="BB30" i="35"/>
  <c r="BC30" i="35"/>
  <c r="BB31" i="35"/>
  <c r="BC31" i="35"/>
  <c r="BB35" i="35"/>
  <c r="BC35" i="35"/>
  <c r="V35" i="35"/>
  <c r="X35" i="35"/>
  <c r="W35" i="35"/>
  <c r="BB29" i="35"/>
  <c r="BC29" i="35"/>
  <c r="BB57" i="35"/>
  <c r="BC57" i="35"/>
  <c r="V62" i="35"/>
  <c r="X62" i="35"/>
  <c r="W62" i="35"/>
  <c r="V34" i="35"/>
  <c r="X34" i="35"/>
  <c r="W34" i="35"/>
  <c r="V59" i="35"/>
  <c r="X59" i="35"/>
  <c r="W59" i="35"/>
  <c r="AW32" i="35"/>
  <c r="AX32" i="35"/>
  <c r="V63" i="35"/>
  <c r="X63" i="35"/>
  <c r="W63" i="35"/>
  <c r="BB63" i="35"/>
  <c r="BC63" i="35"/>
  <c r="V60" i="35"/>
  <c r="X60" i="35"/>
  <c r="W60" i="35"/>
  <c r="V32" i="35"/>
  <c r="X32" i="35"/>
  <c r="W32" i="35"/>
  <c r="BB28" i="35"/>
  <c r="BC28" i="35"/>
  <c r="AW60" i="35"/>
  <c r="AX60" i="35"/>
  <c r="BB58" i="35"/>
  <c r="BC58" i="35"/>
  <c r="BB59" i="35"/>
  <c r="BC59" i="35"/>
  <c r="BB61" i="35"/>
  <c r="BC61" i="35"/>
  <c r="V30" i="35"/>
  <c r="X30" i="35"/>
  <c r="W30" i="35"/>
  <c r="AW30" i="35"/>
  <c r="AX30" i="35"/>
  <c r="AW58" i="35"/>
  <c r="AX58" i="35"/>
  <c r="V61" i="35"/>
  <c r="X61" i="35"/>
  <c r="W61" i="35"/>
  <c r="V33" i="35"/>
  <c r="X33" i="35"/>
  <c r="W33" i="35"/>
  <c r="V31" i="35"/>
  <c r="X31" i="35"/>
  <c r="W31" i="35"/>
  <c r="AW28" i="35"/>
  <c r="AX28" i="35"/>
  <c r="BB60" i="35"/>
  <c r="BC60" i="35"/>
  <c r="BB34" i="35"/>
  <c r="BC34" i="35"/>
  <c r="BB62" i="35"/>
  <c r="BC62" i="35"/>
  <c r="BB33" i="35"/>
  <c r="BC33" i="35"/>
  <c r="AX29" i="35"/>
  <c r="AW29" i="35"/>
  <c r="AW33" i="35"/>
  <c r="AX33" i="35"/>
  <c r="AW61" i="35"/>
  <c r="AX61" i="35"/>
  <c r="V58" i="35"/>
  <c r="X58" i="35"/>
  <c r="W58" i="35"/>
  <c r="AW34" i="35"/>
  <c r="AX34" i="35"/>
  <c r="AW62" i="35"/>
  <c r="AX62" i="35"/>
  <c r="V29" i="35"/>
  <c r="X29" i="35"/>
  <c r="W29" i="35"/>
  <c r="BB32" i="35"/>
  <c r="BC32" i="35"/>
  <c r="AW31" i="35"/>
  <c r="AX31" i="35"/>
  <c r="AX35" i="35"/>
  <c r="AW35" i="35"/>
  <c r="AX59" i="35"/>
  <c r="AW59" i="35"/>
  <c r="AW63" i="35"/>
  <c r="AX63" i="35"/>
  <c r="V28" i="35"/>
  <c r="X28" i="35"/>
  <c r="W28" i="35"/>
  <c r="AG63" i="35" l="1"/>
  <c r="AG31" i="35"/>
  <c r="AG33" i="35"/>
  <c r="AG59" i="35"/>
  <c r="AG34" i="35"/>
  <c r="AG35" i="35"/>
  <c r="AG57" i="35"/>
  <c r="AG60" i="35"/>
  <c r="AG29" i="35"/>
  <c r="AG61" i="35"/>
  <c r="AG30" i="35"/>
  <c r="AG58" i="35"/>
  <c r="AG28" i="35"/>
  <c r="AG62" i="35"/>
  <c r="AG32" i="35"/>
  <c r="BE57" i="35"/>
  <c r="BF58" i="35"/>
  <c r="BF31" i="35"/>
  <c r="AH63" i="35"/>
  <c r="BF62" i="35"/>
  <c r="BF60" i="35"/>
  <c r="BE29" i="35"/>
  <c r="AB58" i="35"/>
  <c r="BE60" i="35"/>
  <c r="AH34" i="35"/>
  <c r="BF32" i="35"/>
  <c r="AH29" i="35"/>
  <c r="BE62" i="35"/>
  <c r="BE30" i="35"/>
  <c r="BE63" i="35"/>
  <c r="AH33" i="35"/>
  <c r="BF59" i="35"/>
  <c r="AH59" i="35"/>
  <c r="AH62" i="35"/>
  <c r="BF35" i="35"/>
  <c r="BF30" i="35"/>
  <c r="AH28" i="35"/>
  <c r="BE34" i="35"/>
  <c r="BE28" i="35"/>
  <c r="AH61" i="35"/>
  <c r="BF61" i="35"/>
  <c r="BF29" i="35"/>
  <c r="AH57" i="35"/>
  <c r="BE61" i="35"/>
  <c r="AH35" i="35"/>
  <c r="AB28" i="35"/>
  <c r="BE59" i="35"/>
  <c r="BE31" i="35"/>
  <c r="BE33" i="35"/>
  <c r="BF33" i="35"/>
  <c r="BF34" i="35"/>
  <c r="AB61" i="35"/>
  <c r="AB62" i="35"/>
  <c r="AC35" i="35"/>
  <c r="BF28" i="35"/>
  <c r="BE32" i="35"/>
  <c r="AH31" i="35"/>
  <c r="AH30" i="35"/>
  <c r="AH60" i="35"/>
  <c r="AB34" i="35"/>
  <c r="AB29" i="35"/>
  <c r="BE35" i="35"/>
  <c r="AH58" i="35"/>
  <c r="BE58" i="35"/>
  <c r="AH32" i="35"/>
  <c r="BF63" i="35"/>
  <c r="BF57" i="35"/>
  <c r="AC58" i="35"/>
  <c r="BG59" i="35" l="1"/>
  <c r="BG61" i="35"/>
  <c r="BG57" i="35"/>
  <c r="BG31" i="35"/>
  <c r="BG62" i="35"/>
  <c r="BG60" i="35"/>
  <c r="AA58" i="35"/>
  <c r="AI58" i="35" s="1"/>
  <c r="AJ58" i="35" s="1"/>
  <c r="BG58" i="35"/>
  <c r="BG35" i="35"/>
  <c r="AC62" i="35"/>
  <c r="BG34" i="35"/>
  <c r="BG28" i="35"/>
  <c r="AA35" i="35"/>
  <c r="AC29" i="35"/>
  <c r="BG29" i="35"/>
  <c r="BG63" i="35"/>
  <c r="AA29" i="35"/>
  <c r="BG30" i="35"/>
  <c r="AC61" i="35"/>
  <c r="AA61" i="35"/>
  <c r="AC34" i="35"/>
  <c r="BG32" i="35"/>
  <c r="AB35" i="35"/>
  <c r="AC28" i="35"/>
  <c r="AI57" i="35"/>
  <c r="AJ57" i="35" s="1"/>
  <c r="AA28" i="35"/>
  <c r="AA62" i="35"/>
  <c r="AA34" i="35"/>
  <c r="BG33" i="35"/>
  <c r="AB31" i="35"/>
  <c r="AA31" i="35"/>
  <c r="AC31" i="35"/>
  <c r="AB33" i="35"/>
  <c r="AA33" i="35"/>
  <c r="AC33" i="35"/>
  <c r="AB60" i="35"/>
  <c r="AA60" i="35"/>
  <c r="AC60" i="35"/>
  <c r="AB59" i="35"/>
  <c r="AA59" i="35"/>
  <c r="AC59" i="35"/>
  <c r="AB32" i="35"/>
  <c r="AA32" i="35"/>
  <c r="AC32" i="35"/>
  <c r="AB63" i="35"/>
  <c r="AA63" i="35"/>
  <c r="AC63" i="35"/>
  <c r="AB30" i="35"/>
  <c r="AA30" i="35"/>
  <c r="AC30" i="35"/>
  <c r="AI35" i="35" l="1"/>
  <c r="AJ35" i="35" s="1"/>
  <c r="AI61" i="35"/>
  <c r="AJ61" i="35" s="1"/>
  <c r="AI62" i="35"/>
  <c r="AJ62" i="35" s="1"/>
  <c r="AI29" i="35"/>
  <c r="AJ29" i="35" s="1"/>
  <c r="AI63" i="35"/>
  <c r="AJ63" i="35" s="1"/>
  <c r="AI34" i="35"/>
  <c r="AJ34" i="35" s="1"/>
  <c r="AI32" i="35"/>
  <c r="AJ32" i="35" s="1"/>
  <c r="AI33" i="35"/>
  <c r="AJ33" i="35" s="1"/>
  <c r="AI31" i="35"/>
  <c r="AJ31" i="35" s="1"/>
  <c r="AI28" i="35"/>
  <c r="AJ28" i="35" s="1"/>
  <c r="AI60" i="35"/>
  <c r="AJ60" i="35" s="1"/>
  <c r="AI30" i="35"/>
  <c r="AJ30" i="35" s="1"/>
  <c r="AI59" i="35"/>
  <c r="AJ59" i="35" s="1"/>
  <c r="AG16" i="36" l="1"/>
  <c r="AG17" i="36"/>
  <c r="AG18" i="36"/>
  <c r="AG19" i="36"/>
  <c r="AG20" i="36"/>
  <c r="AG21" i="36"/>
  <c r="AG22" i="36"/>
  <c r="AG23" i="36"/>
  <c r="AG24" i="36"/>
  <c r="AG25" i="36"/>
  <c r="AG64" i="36"/>
  <c r="K6" i="18"/>
  <c r="AG13" i="36" l="1"/>
  <c r="E13" i="36"/>
  <c r="AJ17" i="36" l="1"/>
  <c r="AK17" i="36" s="1"/>
  <c r="AJ24" i="36"/>
  <c r="AK24" i="36" s="1"/>
  <c r="AJ18" i="36"/>
  <c r="AK18" i="36" s="1"/>
  <c r="F13" i="36"/>
  <c r="H13" i="36" s="1"/>
  <c r="AJ22" i="36" l="1"/>
  <c r="AK22" i="36" s="1"/>
  <c r="AJ64" i="36"/>
  <c r="AK64" i="36" s="1"/>
  <c r="AJ20" i="36"/>
  <c r="AK20" i="36" s="1"/>
  <c r="AJ21" i="36"/>
  <c r="AK21" i="36" s="1"/>
  <c r="AJ23" i="36"/>
  <c r="AK23" i="36" s="1"/>
  <c r="AJ19" i="36"/>
  <c r="AK19" i="36" s="1"/>
  <c r="AJ25" i="36"/>
  <c r="AK25" i="36" s="1"/>
  <c r="AE13" i="36"/>
  <c r="AD13" i="36"/>
  <c r="X13" i="36"/>
  <c r="AC13" i="36"/>
  <c r="W13" i="36" l="1"/>
  <c r="AJ16" i="36"/>
  <c r="Y13" i="36"/>
  <c r="AB13" i="36"/>
  <c r="Z13" i="36"/>
  <c r="AA13" i="36"/>
  <c r="AJ13" i="36" l="1"/>
  <c r="AK16" i="36"/>
  <c r="AK13" i="36" l="1"/>
  <c r="AQ16" i="35" l="1"/>
  <c r="AS16" i="35" s="1"/>
  <c r="H15" i="35"/>
  <c r="J15" i="35" s="1"/>
  <c r="AQ64" i="35"/>
  <c r="AS64" i="35" s="1"/>
  <c r="H64" i="35"/>
  <c r="J64" i="35" s="1"/>
  <c r="AQ27" i="35"/>
  <c r="AS27" i="35" s="1"/>
  <c r="H27" i="35"/>
  <c r="J27" i="35" s="1"/>
  <c r="AQ26" i="35"/>
  <c r="AS26" i="35" s="1"/>
  <c r="H26" i="35"/>
  <c r="J26" i="35" s="1"/>
  <c r="AQ25" i="35"/>
  <c r="AS25" i="35" s="1"/>
  <c r="H25" i="35"/>
  <c r="J25" i="35" s="1"/>
  <c r="AQ24" i="35"/>
  <c r="AS24" i="35" s="1"/>
  <c r="H24" i="35"/>
  <c r="J24" i="35" s="1"/>
  <c r="AQ23" i="35"/>
  <c r="AS23" i="35" s="1"/>
  <c r="H23" i="35"/>
  <c r="J23" i="35" s="1"/>
  <c r="AQ22" i="35"/>
  <c r="AS22" i="35" s="1"/>
  <c r="H22" i="35"/>
  <c r="J22" i="35" s="1"/>
  <c r="AQ21" i="35"/>
  <c r="AS21" i="35" s="1"/>
  <c r="H21" i="35"/>
  <c r="J21" i="35" s="1"/>
  <c r="AQ20" i="35"/>
  <c r="AS20" i="35" s="1"/>
  <c r="H20" i="35"/>
  <c r="J20" i="35" s="1"/>
  <c r="AQ19" i="35"/>
  <c r="AS19" i="35" s="1"/>
  <c r="H19" i="35"/>
  <c r="J19" i="35" s="1"/>
  <c r="AQ18" i="35"/>
  <c r="AS18" i="35" s="1"/>
  <c r="H18" i="35"/>
  <c r="J18" i="35" s="1"/>
  <c r="AQ17" i="35"/>
  <c r="AS17" i="35" s="1"/>
  <c r="H17" i="35"/>
  <c r="J17" i="35" s="1"/>
  <c r="H16" i="35"/>
  <c r="J16" i="35" s="1"/>
  <c r="AU23" i="35" l="1"/>
  <c r="AV23" i="35" s="1"/>
  <c r="BA23" i="35"/>
  <c r="AT23" i="35"/>
  <c r="AZ23" i="35"/>
  <c r="U18" i="35"/>
  <c r="R18" i="35"/>
  <c r="L18" i="35"/>
  <c r="O18" i="35"/>
  <c r="U20" i="35"/>
  <c r="R20" i="35"/>
  <c r="O20" i="35"/>
  <c r="L20" i="35"/>
  <c r="U22" i="35"/>
  <c r="R22" i="35"/>
  <c r="O22" i="35"/>
  <c r="L22" i="35"/>
  <c r="U24" i="35"/>
  <c r="R24" i="35"/>
  <c r="O24" i="35"/>
  <c r="L24" i="35"/>
  <c r="U26" i="35"/>
  <c r="L26" i="35"/>
  <c r="O26" i="35"/>
  <c r="R26" i="35"/>
  <c r="U64" i="35"/>
  <c r="O64" i="35"/>
  <c r="L64" i="35"/>
  <c r="R64" i="35"/>
  <c r="O15" i="35"/>
  <c r="L15" i="35"/>
  <c r="R15" i="35"/>
  <c r="U15" i="35"/>
  <c r="AU17" i="35"/>
  <c r="AV17" i="35" s="1"/>
  <c r="AZ17" i="35"/>
  <c r="BA17" i="35"/>
  <c r="AT17" i="35"/>
  <c r="AU21" i="35"/>
  <c r="AV21" i="35" s="1"/>
  <c r="AT21" i="35"/>
  <c r="AZ21" i="35"/>
  <c r="BA21" i="35"/>
  <c r="AU25" i="35"/>
  <c r="AV25" i="35" s="1"/>
  <c r="AZ25" i="35"/>
  <c r="BA25" i="35"/>
  <c r="AT25" i="35"/>
  <c r="AT18" i="35"/>
  <c r="AZ18" i="35"/>
  <c r="AU18" i="35"/>
  <c r="AV18" i="35" s="1"/>
  <c r="BA18" i="35"/>
  <c r="AT20" i="35"/>
  <c r="AU20" i="35"/>
  <c r="AV20" i="35" s="1"/>
  <c r="AZ20" i="35"/>
  <c r="BA20" i="35"/>
  <c r="AT22" i="35"/>
  <c r="AZ22" i="35"/>
  <c r="BA22" i="35"/>
  <c r="AU22" i="35"/>
  <c r="AV22" i="35" s="1"/>
  <c r="AT24" i="35"/>
  <c r="AZ24" i="35"/>
  <c r="AU24" i="35"/>
  <c r="AV24" i="35" s="1"/>
  <c r="BA24" i="35"/>
  <c r="AT26" i="35"/>
  <c r="AZ26" i="35"/>
  <c r="AU26" i="35"/>
  <c r="AV26" i="35" s="1"/>
  <c r="BA26" i="35"/>
  <c r="AT64" i="35"/>
  <c r="AU64" i="35"/>
  <c r="AV64" i="35" s="1"/>
  <c r="AZ64" i="35"/>
  <c r="BA64" i="35"/>
  <c r="AT16" i="35"/>
  <c r="AZ16" i="35"/>
  <c r="AU16" i="35"/>
  <c r="AV16" i="35" s="1"/>
  <c r="BA16" i="35"/>
  <c r="AU19" i="35"/>
  <c r="AV19" i="35" s="1"/>
  <c r="BA19" i="35"/>
  <c r="AT19" i="35"/>
  <c r="AZ19" i="35"/>
  <c r="AU27" i="35"/>
  <c r="AV27" i="35" s="1"/>
  <c r="BA27" i="35"/>
  <c r="AZ27" i="35"/>
  <c r="AT27" i="35"/>
  <c r="U16" i="35"/>
  <c r="R16" i="35"/>
  <c r="O16" i="35"/>
  <c r="L16" i="35"/>
  <c r="U17" i="35"/>
  <c r="R17" i="35"/>
  <c r="O17" i="35"/>
  <c r="L17" i="35"/>
  <c r="U19" i="35"/>
  <c r="R19" i="35"/>
  <c r="L19" i="35"/>
  <c r="O19" i="35"/>
  <c r="U21" i="35"/>
  <c r="O21" i="35"/>
  <c r="L21" i="35"/>
  <c r="R21" i="35"/>
  <c r="R23" i="35"/>
  <c r="U23" i="35"/>
  <c r="L23" i="35"/>
  <c r="O23" i="35"/>
  <c r="U25" i="35"/>
  <c r="O25" i="35"/>
  <c r="R25" i="35"/>
  <c r="L25" i="35"/>
  <c r="U27" i="35"/>
  <c r="R27" i="35"/>
  <c r="L27" i="35"/>
  <c r="O27" i="35"/>
  <c r="AQ15" i="35"/>
  <c r="AO13" i="35"/>
  <c r="AN13" i="35" s="1"/>
  <c r="J13" i="35"/>
  <c r="H13" i="35"/>
  <c r="G13" i="35" s="1"/>
  <c r="S27" i="35" l="1"/>
  <c r="AE27" i="35" s="1"/>
  <c r="S16" i="35"/>
  <c r="AE16" i="35" s="1"/>
  <c r="S24" i="35"/>
  <c r="AE24" i="35" s="1"/>
  <c r="S18" i="35"/>
  <c r="AE18" i="35" s="1"/>
  <c r="S23" i="35"/>
  <c r="AE23" i="35" s="1"/>
  <c r="S17" i="35"/>
  <c r="AE17" i="35" s="1"/>
  <c r="S22" i="35"/>
  <c r="AE22" i="35" s="1"/>
  <c r="M25" i="35"/>
  <c r="Z25" i="35"/>
  <c r="S21" i="35"/>
  <c r="AE21" i="35" s="1"/>
  <c r="M17" i="35"/>
  <c r="Z17" i="35"/>
  <c r="M16" i="35"/>
  <c r="Z16" i="35"/>
  <c r="S64" i="35"/>
  <c r="AE64" i="35" s="1"/>
  <c r="S26" i="35"/>
  <c r="AE26" i="35" s="1"/>
  <c r="M24" i="35"/>
  <c r="Z24" i="35"/>
  <c r="M22" i="35"/>
  <c r="Z22" i="35"/>
  <c r="M20" i="35"/>
  <c r="Z20" i="35"/>
  <c r="S19" i="35"/>
  <c r="AE19" i="35" s="1"/>
  <c r="M26" i="35"/>
  <c r="Z26" i="35"/>
  <c r="S20" i="35"/>
  <c r="AE20" i="35" s="1"/>
  <c r="M27" i="35"/>
  <c r="Z27" i="35"/>
  <c r="S25" i="35"/>
  <c r="AE25" i="35" s="1"/>
  <c r="M23" i="35"/>
  <c r="Z23" i="35"/>
  <c r="M21" i="35"/>
  <c r="Z21" i="35"/>
  <c r="M19" i="35"/>
  <c r="Z19" i="35"/>
  <c r="M64" i="35"/>
  <c r="Z64" i="35"/>
  <c r="M18" i="35"/>
  <c r="Z18" i="35"/>
  <c r="S15" i="35"/>
  <c r="AE15" i="35" s="1"/>
  <c r="M15" i="35"/>
  <c r="Z15" i="35"/>
  <c r="AW64" i="35"/>
  <c r="AX64" i="35"/>
  <c r="AW20" i="35"/>
  <c r="AX20" i="35"/>
  <c r="V25" i="35"/>
  <c r="X25" i="35"/>
  <c r="W25" i="35"/>
  <c r="V16" i="35"/>
  <c r="X16" i="35"/>
  <c r="W16" i="35"/>
  <c r="AW27" i="35"/>
  <c r="AX27" i="35"/>
  <c r="AW19" i="35"/>
  <c r="AX19" i="35"/>
  <c r="AW25" i="35"/>
  <c r="AX25" i="35"/>
  <c r="AW21" i="35"/>
  <c r="AX21" i="35"/>
  <c r="AW17" i="35"/>
  <c r="AX17" i="35"/>
  <c r="V64" i="35"/>
  <c r="X64" i="35"/>
  <c r="W64" i="35"/>
  <c r="V24" i="35"/>
  <c r="X24" i="35"/>
  <c r="W24" i="35"/>
  <c r="V20" i="35"/>
  <c r="X20" i="35"/>
  <c r="W20" i="35"/>
  <c r="BB24" i="35"/>
  <c r="BC24" i="35"/>
  <c r="BB23" i="35"/>
  <c r="BC23" i="35"/>
  <c r="V23" i="35"/>
  <c r="X23" i="35"/>
  <c r="W23" i="35"/>
  <c r="V17" i="35"/>
  <c r="X17" i="35"/>
  <c r="W17" i="35"/>
  <c r="BB19" i="35"/>
  <c r="BC19" i="35"/>
  <c r="AW22" i="35"/>
  <c r="AX22" i="35"/>
  <c r="V15" i="35"/>
  <c r="X15" i="35"/>
  <c r="W15" i="35"/>
  <c r="V22" i="35"/>
  <c r="X22" i="35"/>
  <c r="W22" i="35"/>
  <c r="V18" i="35"/>
  <c r="X18" i="35"/>
  <c r="W18" i="35"/>
  <c r="BB16" i="35"/>
  <c r="BC16" i="35"/>
  <c r="BB26" i="35"/>
  <c r="BC26" i="35"/>
  <c r="BB22" i="35"/>
  <c r="BC22" i="35"/>
  <c r="BB18" i="35"/>
  <c r="BC18" i="35"/>
  <c r="BB25" i="35"/>
  <c r="BC25" i="35"/>
  <c r="BB17" i="35"/>
  <c r="BC17" i="35"/>
  <c r="V21" i="35"/>
  <c r="X21" i="35"/>
  <c r="W21" i="35"/>
  <c r="AQ13" i="35"/>
  <c r="AS15" i="35"/>
  <c r="AZ15" i="35" s="1"/>
  <c r="V27" i="35"/>
  <c r="X27" i="35"/>
  <c r="W27" i="35"/>
  <c r="V19" i="35"/>
  <c r="X19" i="35"/>
  <c r="W19" i="35"/>
  <c r="BB27" i="35"/>
  <c r="BC27" i="35"/>
  <c r="AW16" i="35"/>
  <c r="AX16" i="35"/>
  <c r="BB64" i="35"/>
  <c r="BC64" i="35"/>
  <c r="AW26" i="35"/>
  <c r="AX26" i="35"/>
  <c r="AW24" i="35"/>
  <c r="AX24" i="35"/>
  <c r="BB20" i="35"/>
  <c r="BC20" i="35"/>
  <c r="AW18" i="35"/>
  <c r="AX18" i="35"/>
  <c r="BB21" i="35"/>
  <c r="BC21" i="35"/>
  <c r="V26" i="35"/>
  <c r="X26" i="35"/>
  <c r="W26" i="35"/>
  <c r="AW23" i="35"/>
  <c r="AX23" i="35"/>
  <c r="U13" i="35"/>
  <c r="L13" i="35"/>
  <c r="O13" i="35"/>
  <c r="R13" i="35"/>
  <c r="Z13" i="35" l="1"/>
  <c r="AG64" i="35"/>
  <c r="AG17" i="35"/>
  <c r="AG18" i="35"/>
  <c r="AG16" i="35"/>
  <c r="AG25" i="35"/>
  <c r="AG20" i="35"/>
  <c r="AG19" i="35"/>
  <c r="AG26" i="35"/>
  <c r="AG21" i="35"/>
  <c r="AG22" i="35"/>
  <c r="AG23" i="35"/>
  <c r="AG24" i="35"/>
  <c r="AG27" i="35"/>
  <c r="AG15" i="35"/>
  <c r="BF22" i="35"/>
  <c r="BE19" i="35"/>
  <c r="AH16" i="35"/>
  <c r="BE64" i="35"/>
  <c r="BE27" i="35"/>
  <c r="BF17" i="35"/>
  <c r="BF18" i="35"/>
  <c r="AH22" i="35"/>
  <c r="BE22" i="35"/>
  <c r="AC20" i="35"/>
  <c r="BE17" i="35"/>
  <c r="BE25" i="35"/>
  <c r="AH26" i="35"/>
  <c r="AC18" i="35"/>
  <c r="BF19" i="35"/>
  <c r="BE18" i="35"/>
  <c r="BE24" i="35"/>
  <c r="BF64" i="35"/>
  <c r="AH18" i="35"/>
  <c r="AH25" i="35"/>
  <c r="BE20" i="35"/>
  <c r="BF21" i="35"/>
  <c r="BF20" i="35"/>
  <c r="BE26" i="35"/>
  <c r="BE16" i="35"/>
  <c r="AH21" i="35"/>
  <c r="AA24" i="35"/>
  <c r="AH64" i="35"/>
  <c r="BE21" i="35"/>
  <c r="AC64" i="35"/>
  <c r="AH19" i="35"/>
  <c r="BF25" i="35"/>
  <c r="BF26" i="35"/>
  <c r="AA22" i="35"/>
  <c r="W13" i="35"/>
  <c r="AH20" i="35"/>
  <c r="AH24" i="35"/>
  <c r="AB23" i="35"/>
  <c r="AA25" i="35"/>
  <c r="BE23" i="35"/>
  <c r="AE13" i="35"/>
  <c r="BF27" i="35"/>
  <c r="AB21" i="35"/>
  <c r="AH27" i="35"/>
  <c r="AH15" i="35"/>
  <c r="AH17" i="35"/>
  <c r="BF23" i="35"/>
  <c r="BF24" i="35"/>
  <c r="AC22" i="35"/>
  <c r="AH23" i="35"/>
  <c r="AU15" i="35"/>
  <c r="BA15" i="35"/>
  <c r="BA13" i="35" s="1"/>
  <c r="AT15" i="35"/>
  <c r="AS13" i="35"/>
  <c r="AA64" i="35"/>
  <c r="BF16" i="35"/>
  <c r="M13" i="35"/>
  <c r="V13" i="35"/>
  <c r="X13" i="35"/>
  <c r="S13" i="35"/>
  <c r="BG24" i="35" l="1"/>
  <c r="AG13" i="35"/>
  <c r="BG22" i="35"/>
  <c r="BG17" i="35"/>
  <c r="AA20" i="35"/>
  <c r="AB24" i="35"/>
  <c r="AB20" i="35"/>
  <c r="AC24" i="35"/>
  <c r="BG19" i="35"/>
  <c r="BG27" i="35"/>
  <c r="BG64" i="35"/>
  <c r="AB64" i="35"/>
  <c r="AI64" i="35" s="1"/>
  <c r="AJ64" i="35" s="1"/>
  <c r="AA21" i="35"/>
  <c r="AB22" i="35"/>
  <c r="AI22" i="35" s="1"/>
  <c r="AJ22" i="35" s="1"/>
  <c r="AA23" i="35"/>
  <c r="AC21" i="35"/>
  <c r="AA18" i="35"/>
  <c r="BG26" i="35"/>
  <c r="AB18" i="35"/>
  <c r="BG18" i="35"/>
  <c r="BG16" i="35"/>
  <c r="BG21" i="35"/>
  <c r="BG20" i="35"/>
  <c r="BG25" i="35"/>
  <c r="AC25" i="35"/>
  <c r="BG23" i="35"/>
  <c r="AB25" i="35"/>
  <c r="AC23" i="35"/>
  <c r="AB26" i="35"/>
  <c r="AA26" i="35"/>
  <c r="AC26" i="35"/>
  <c r="AB15" i="35"/>
  <c r="BC15" i="35"/>
  <c r="BC13" i="35" s="1"/>
  <c r="AZ13" i="35"/>
  <c r="BB15" i="35"/>
  <c r="BB13" i="35" s="1"/>
  <c r="AB27" i="35"/>
  <c r="AA27" i="35"/>
  <c r="AC27" i="35"/>
  <c r="AB16" i="35"/>
  <c r="AA16" i="35"/>
  <c r="AC16" i="35"/>
  <c r="AT13" i="35"/>
  <c r="AB17" i="35"/>
  <c r="AA17" i="35"/>
  <c r="AC17" i="35"/>
  <c r="AB19" i="35"/>
  <c r="AC19" i="35"/>
  <c r="AA19" i="35"/>
  <c r="AV15" i="35"/>
  <c r="AU13" i="35"/>
  <c r="AH13" i="35"/>
  <c r="AC15" i="35"/>
  <c r="AA15" i="35"/>
  <c r="AI23" i="35" l="1"/>
  <c r="AJ23" i="35" s="1"/>
  <c r="AI20" i="35"/>
  <c r="AJ20" i="35" s="1"/>
  <c r="AI24" i="35"/>
  <c r="AJ24" i="35" s="1"/>
  <c r="AI21" i="35"/>
  <c r="AJ21" i="35" s="1"/>
  <c r="AI18" i="35"/>
  <c r="AJ18" i="35" s="1"/>
  <c r="AI25" i="35"/>
  <c r="AJ25" i="35" s="1"/>
  <c r="AI27" i="35"/>
  <c r="AJ27" i="35" s="1"/>
  <c r="AI19" i="35"/>
  <c r="AJ19" i="35" s="1"/>
  <c r="AC13" i="35"/>
  <c r="AI17" i="35"/>
  <c r="AJ17" i="35" s="1"/>
  <c r="AI16" i="35"/>
  <c r="AJ16" i="35" s="1"/>
  <c r="BF15" i="35"/>
  <c r="BF13" i="35" s="1"/>
  <c r="AI26" i="35"/>
  <c r="AJ26" i="35" s="1"/>
  <c r="AW15" i="35"/>
  <c r="AX15" i="35"/>
  <c r="AX13" i="35" s="1"/>
  <c r="AV13" i="35"/>
  <c r="AB13" i="35"/>
  <c r="AA13" i="35"/>
  <c r="AI15" i="35"/>
  <c r="AI13" i="35" l="1"/>
  <c r="AJ15" i="35"/>
  <c r="AJ13" i="35" s="1"/>
  <c r="AW13" i="35"/>
  <c r="BE15" i="35"/>
  <c r="BE13" i="35" l="1"/>
  <c r="BG15" i="35"/>
  <c r="BG13" i="35" s="1"/>
  <c r="H72" i="34" l="1"/>
  <c r="I70" i="34"/>
  <c r="I71" i="34"/>
  <c r="O63" i="34"/>
  <c r="C63" i="34"/>
  <c r="F62" i="34"/>
  <c r="G62" i="34" s="1"/>
  <c r="E62" i="34"/>
  <c r="D62" i="34"/>
  <c r="F61" i="34"/>
  <c r="G61" i="34" s="1"/>
  <c r="E61" i="34"/>
  <c r="D61" i="34"/>
  <c r="F60" i="34"/>
  <c r="G60" i="34" s="1"/>
  <c r="E60" i="34"/>
  <c r="D60" i="34"/>
  <c r="F59" i="34"/>
  <c r="G59" i="34" s="1"/>
  <c r="E59" i="34"/>
  <c r="F58" i="34"/>
  <c r="G58" i="34" s="1"/>
  <c r="E58" i="34"/>
  <c r="D58" i="34"/>
  <c r="F57" i="34"/>
  <c r="G57" i="34" s="1"/>
  <c r="E57" i="34"/>
  <c r="D57" i="34"/>
  <c r="F56" i="34"/>
  <c r="G56" i="34" s="1"/>
  <c r="E56" i="34"/>
  <c r="D56" i="34"/>
  <c r="F55" i="34"/>
  <c r="G55" i="34" s="1"/>
  <c r="E55" i="34"/>
  <c r="F54" i="34"/>
  <c r="G54" i="34" s="1"/>
  <c r="E54" i="34"/>
  <c r="D54" i="34"/>
  <c r="F53" i="34"/>
  <c r="G53" i="34" s="1"/>
  <c r="E53" i="34"/>
  <c r="D53" i="34"/>
  <c r="F52" i="34"/>
  <c r="G52" i="34" s="1"/>
  <c r="E52" i="34"/>
  <c r="D52" i="34"/>
  <c r="F51" i="34"/>
  <c r="G51" i="34" s="1"/>
  <c r="E51" i="34"/>
  <c r="D51" i="34"/>
  <c r="F50" i="34"/>
  <c r="G50" i="34" s="1"/>
  <c r="E50" i="34"/>
  <c r="F49" i="34"/>
  <c r="G49" i="34" s="1"/>
  <c r="E49" i="34"/>
  <c r="D49" i="34"/>
  <c r="H59" i="34" l="1"/>
  <c r="J59" i="34" s="1"/>
  <c r="L59" i="34" s="1"/>
  <c r="H50" i="34"/>
  <c r="H53" i="34"/>
  <c r="K53" i="34" s="1"/>
  <c r="H56" i="34"/>
  <c r="J56" i="34" s="1"/>
  <c r="L56" i="34" s="1"/>
  <c r="I72" i="34"/>
  <c r="E63" i="34"/>
  <c r="H54" i="34"/>
  <c r="I54" i="34" s="1"/>
  <c r="H57" i="34"/>
  <c r="J57" i="34" s="1"/>
  <c r="H49" i="34"/>
  <c r="J49" i="34" s="1"/>
  <c r="L49" i="34" s="1"/>
  <c r="H60" i="34"/>
  <c r="K60" i="34" s="1"/>
  <c r="H61" i="34"/>
  <c r="J61" i="34" s="1"/>
  <c r="L61" i="34" s="1"/>
  <c r="H62" i="34"/>
  <c r="K62" i="34" s="1"/>
  <c r="D63" i="34"/>
  <c r="I59" i="34"/>
  <c r="K59" i="34"/>
  <c r="K50" i="34"/>
  <c r="J50" i="34"/>
  <c r="L50" i="34" s="1"/>
  <c r="I50" i="34"/>
  <c r="I53" i="34"/>
  <c r="H52" i="34"/>
  <c r="H55" i="34"/>
  <c r="H58" i="34"/>
  <c r="H51" i="34"/>
  <c r="F63" i="34"/>
  <c r="G63" i="34" s="1"/>
  <c r="C42" i="34"/>
  <c r="D42" i="34" s="1"/>
  <c r="F42" i="34" s="1"/>
  <c r="C41" i="34"/>
  <c r="E41" i="34" s="1"/>
  <c r="H41" i="34" s="1"/>
  <c r="E40" i="34"/>
  <c r="H40" i="34" s="1"/>
  <c r="D40" i="34"/>
  <c r="F40" i="34" s="1"/>
  <c r="C39" i="34"/>
  <c r="D39" i="34" s="1"/>
  <c r="F39" i="34" s="1"/>
  <c r="C38" i="34"/>
  <c r="E38" i="34" s="1"/>
  <c r="H38" i="34" s="1"/>
  <c r="C37" i="34"/>
  <c r="E37" i="34" s="1"/>
  <c r="C36" i="34"/>
  <c r="E36" i="34" s="1"/>
  <c r="C35" i="34"/>
  <c r="E35" i="34" s="1"/>
  <c r="C34" i="34"/>
  <c r="D34" i="34" s="1"/>
  <c r="F34" i="34" s="1"/>
  <c r="C33" i="34"/>
  <c r="E33" i="34" s="1"/>
  <c r="H33" i="34" s="1"/>
  <c r="C21" i="34"/>
  <c r="E21" i="34" s="1"/>
  <c r="E20" i="34"/>
  <c r="D20" i="34"/>
  <c r="F20" i="34" s="1"/>
  <c r="E19" i="34"/>
  <c r="H19" i="34" s="1"/>
  <c r="D19" i="34"/>
  <c r="F19" i="34" s="1"/>
  <c r="E18" i="34"/>
  <c r="D18" i="34"/>
  <c r="F18" i="34" s="1"/>
  <c r="E17" i="34"/>
  <c r="D17" i="34"/>
  <c r="F17" i="34" s="1"/>
  <c r="E16" i="34"/>
  <c r="H16" i="34" s="1"/>
  <c r="D16" i="34"/>
  <c r="F16" i="34" s="1"/>
  <c r="E15" i="34"/>
  <c r="H15" i="34" s="1"/>
  <c r="D15" i="34"/>
  <c r="F15" i="34" s="1"/>
  <c r="E14" i="34"/>
  <c r="H14" i="34" s="1"/>
  <c r="D14" i="34"/>
  <c r="F14" i="34" s="1"/>
  <c r="E13" i="34"/>
  <c r="H13" i="34" s="1"/>
  <c r="D13" i="34"/>
  <c r="F13" i="34" s="1"/>
  <c r="E12" i="34"/>
  <c r="H12" i="34" s="1"/>
  <c r="D12" i="34"/>
  <c r="D29" i="34"/>
  <c r="G29" i="34" s="1"/>
  <c r="C29" i="34"/>
  <c r="E29" i="34" s="1"/>
  <c r="B28" i="34"/>
  <c r="D28" i="34" s="1"/>
  <c r="G28" i="34" s="1"/>
  <c r="B27" i="34"/>
  <c r="C27" i="34" s="1"/>
  <c r="E27" i="34" s="1"/>
  <c r="B26" i="34"/>
  <c r="D26" i="34" s="1"/>
  <c r="G26" i="34" s="1"/>
  <c r="B25" i="34"/>
  <c r="D25" i="34" s="1"/>
  <c r="G25" i="34" s="1"/>
  <c r="B9" i="34"/>
  <c r="D9" i="34" s="1"/>
  <c r="D8" i="34"/>
  <c r="G8" i="34" s="1"/>
  <c r="C8" i="34"/>
  <c r="E8" i="34" s="1"/>
  <c r="D7" i="34"/>
  <c r="G7" i="34" s="1"/>
  <c r="C7" i="34"/>
  <c r="E7" i="34" s="1"/>
  <c r="D6" i="34"/>
  <c r="G6" i="34" s="1"/>
  <c r="C6" i="34"/>
  <c r="E6" i="34" s="1"/>
  <c r="D5" i="34"/>
  <c r="G5" i="34" s="1"/>
  <c r="C5" i="34"/>
  <c r="E5" i="34" s="1"/>
  <c r="O18" i="33"/>
  <c r="C18" i="33"/>
  <c r="F17" i="33"/>
  <c r="G17" i="33" s="1"/>
  <c r="E17" i="33"/>
  <c r="D17" i="33"/>
  <c r="F16" i="33"/>
  <c r="G16" i="33" s="1"/>
  <c r="E16" i="33"/>
  <c r="D16" i="33"/>
  <c r="F15" i="33"/>
  <c r="G15" i="33" s="1"/>
  <c r="E15" i="33"/>
  <c r="D15" i="33"/>
  <c r="F14" i="33"/>
  <c r="G14" i="33" s="1"/>
  <c r="E14" i="33"/>
  <c r="F13" i="33"/>
  <c r="G13" i="33" s="1"/>
  <c r="E13" i="33"/>
  <c r="D13" i="33"/>
  <c r="F12" i="33"/>
  <c r="G12" i="33" s="1"/>
  <c r="E12" i="33"/>
  <c r="D12" i="33"/>
  <c r="F11" i="33"/>
  <c r="G11" i="33" s="1"/>
  <c r="E11" i="33"/>
  <c r="D11" i="33"/>
  <c r="F10" i="33"/>
  <c r="G10" i="33" s="1"/>
  <c r="E10" i="33"/>
  <c r="F9" i="33"/>
  <c r="G9" i="33" s="1"/>
  <c r="E9" i="33"/>
  <c r="D9" i="33"/>
  <c r="F8" i="33"/>
  <c r="G8" i="33" s="1"/>
  <c r="E8" i="33"/>
  <c r="D8" i="33"/>
  <c r="F7" i="33"/>
  <c r="G7" i="33" s="1"/>
  <c r="E7" i="33"/>
  <c r="D7" i="33"/>
  <c r="F6" i="33"/>
  <c r="E6" i="33"/>
  <c r="D6" i="33"/>
  <c r="F5" i="33"/>
  <c r="G5" i="33" s="1"/>
  <c r="E5" i="33"/>
  <c r="F4" i="33"/>
  <c r="G4" i="33" s="1"/>
  <c r="E4" i="33"/>
  <c r="D4" i="33"/>
  <c r="J53" i="34" l="1"/>
  <c r="L53" i="34" s="1"/>
  <c r="D18" i="33"/>
  <c r="K56" i="34"/>
  <c r="I62" i="34"/>
  <c r="I60" i="34"/>
  <c r="I57" i="34"/>
  <c r="L57" i="34"/>
  <c r="H7" i="33"/>
  <c r="K7" i="33" s="1"/>
  <c r="H8" i="33"/>
  <c r="J8" i="33" s="1"/>
  <c r="L8" i="33" s="1"/>
  <c r="H9" i="33"/>
  <c r="H5" i="33"/>
  <c r="J5" i="33" s="1"/>
  <c r="L5" i="33" s="1"/>
  <c r="E18" i="33"/>
  <c r="H10" i="33"/>
  <c r="I10" i="33" s="1"/>
  <c r="F18" i="33"/>
  <c r="G18" i="33" s="1"/>
  <c r="H11" i="33"/>
  <c r="J11" i="33" s="1"/>
  <c r="L11" i="33" s="1"/>
  <c r="H15" i="33"/>
  <c r="I15" i="33" s="1"/>
  <c r="H16" i="33"/>
  <c r="H17" i="33"/>
  <c r="K17" i="33" s="1"/>
  <c r="D41" i="34"/>
  <c r="F41" i="34" s="1"/>
  <c r="J62" i="34"/>
  <c r="L62" i="34" s="1"/>
  <c r="I56" i="34"/>
  <c r="K57" i="34"/>
  <c r="G6" i="33"/>
  <c r="H6" i="33" s="1"/>
  <c r="H14" i="33"/>
  <c r="K14" i="33" s="1"/>
  <c r="K49" i="34"/>
  <c r="J54" i="34"/>
  <c r="L54" i="34" s="1"/>
  <c r="M50" i="34"/>
  <c r="P50" i="34" s="1"/>
  <c r="Q50" i="34" s="1"/>
  <c r="K54" i="34"/>
  <c r="M53" i="34"/>
  <c r="P53" i="34" s="1"/>
  <c r="Q53" i="34" s="1"/>
  <c r="K61" i="34"/>
  <c r="M61" i="34" s="1"/>
  <c r="P61" i="34" s="1"/>
  <c r="Q61" i="34" s="1"/>
  <c r="M56" i="34"/>
  <c r="P56" i="34" s="1"/>
  <c r="Q56" i="34" s="1"/>
  <c r="I49" i="34"/>
  <c r="D37" i="34"/>
  <c r="F37" i="34" s="1"/>
  <c r="I61" i="34"/>
  <c r="J60" i="34"/>
  <c r="L60" i="34" s="1"/>
  <c r="D38" i="34"/>
  <c r="F38" i="34" s="1"/>
  <c r="K58" i="34"/>
  <c r="J58" i="34"/>
  <c r="L58" i="34" s="1"/>
  <c r="I58" i="34"/>
  <c r="K55" i="34"/>
  <c r="J55" i="34"/>
  <c r="L55" i="34" s="1"/>
  <c r="I55" i="34"/>
  <c r="K52" i="34"/>
  <c r="J52" i="34"/>
  <c r="L52" i="34" s="1"/>
  <c r="I52" i="34"/>
  <c r="M59" i="34"/>
  <c r="H63" i="34"/>
  <c r="K51" i="34"/>
  <c r="J51" i="34"/>
  <c r="L51" i="34" s="1"/>
  <c r="I51" i="34"/>
  <c r="C43" i="34"/>
  <c r="E43" i="34" s="1"/>
  <c r="D36" i="34"/>
  <c r="F36" i="34" s="1"/>
  <c r="D21" i="34"/>
  <c r="F21" i="34" s="1"/>
  <c r="D33" i="34"/>
  <c r="F33" i="34" s="1"/>
  <c r="D35" i="34"/>
  <c r="F35" i="34" s="1"/>
  <c r="E39" i="34"/>
  <c r="H39" i="34" s="1"/>
  <c r="E34" i="34"/>
  <c r="H34" i="34" s="1"/>
  <c r="E42" i="34"/>
  <c r="H42" i="34" s="1"/>
  <c r="C22" i="34"/>
  <c r="E22" i="34" s="1"/>
  <c r="C9" i="34"/>
  <c r="E9" i="34" s="1"/>
  <c r="C26" i="34"/>
  <c r="E26" i="34" s="1"/>
  <c r="D27" i="34"/>
  <c r="G27" i="34" s="1"/>
  <c r="F12" i="34"/>
  <c r="C28" i="34"/>
  <c r="E28" i="34" s="1"/>
  <c r="B30" i="34"/>
  <c r="D30" i="34" s="1"/>
  <c r="C25" i="34"/>
  <c r="K8" i="33"/>
  <c r="K9" i="33"/>
  <c r="J9" i="33"/>
  <c r="L9" i="33" s="1"/>
  <c r="I9" i="33"/>
  <c r="H13" i="33"/>
  <c r="K5" i="33"/>
  <c r="I5" i="33"/>
  <c r="H12" i="33"/>
  <c r="I16" i="33"/>
  <c r="K16" i="33"/>
  <c r="J16" i="33"/>
  <c r="L16" i="33" s="1"/>
  <c r="I17" i="33"/>
  <c r="J17" i="33"/>
  <c r="L17" i="33" s="1"/>
  <c r="H4" i="33"/>
  <c r="C22" i="31"/>
  <c r="C18" i="31"/>
  <c r="C17" i="31"/>
  <c r="C16" i="31"/>
  <c r="C15" i="31"/>
  <c r="C14" i="31"/>
  <c r="C13" i="31"/>
  <c r="C21" i="31"/>
  <c r="C19" i="31"/>
  <c r="B8" i="31"/>
  <c r="B7" i="31"/>
  <c r="B6" i="31"/>
  <c r="B5" i="31"/>
  <c r="J15" i="33" l="1"/>
  <c r="L15" i="33" s="1"/>
  <c r="I14" i="33"/>
  <c r="I7" i="33"/>
  <c r="M57" i="34"/>
  <c r="P57" i="34" s="1"/>
  <c r="Q57" i="34" s="1"/>
  <c r="J10" i="33"/>
  <c r="L10" i="33" s="1"/>
  <c r="K11" i="33"/>
  <c r="K10" i="33"/>
  <c r="M49" i="34"/>
  <c r="N49" i="34" s="1"/>
  <c r="N50" i="34"/>
  <c r="N53" i="34"/>
  <c r="I11" i="33"/>
  <c r="C23" i="31"/>
  <c r="E23" i="31" s="1"/>
  <c r="N57" i="34"/>
  <c r="K15" i="33"/>
  <c r="M5" i="33"/>
  <c r="P5" i="33" s="1"/>
  <c r="M62" i="34"/>
  <c r="J14" i="33"/>
  <c r="L14" i="33" s="1"/>
  <c r="M11" i="33"/>
  <c r="P11" i="33" s="1"/>
  <c r="I8" i="33"/>
  <c r="J7" i="33"/>
  <c r="L7" i="33" s="1"/>
  <c r="N56" i="34"/>
  <c r="M54" i="34"/>
  <c r="N54" i="34" s="1"/>
  <c r="M60" i="34"/>
  <c r="M52" i="34"/>
  <c r="P52" i="34" s="1"/>
  <c r="Q52" i="34" s="1"/>
  <c r="P49" i="34"/>
  <c r="Q49" i="34" s="1"/>
  <c r="N61" i="34"/>
  <c r="M51" i="34"/>
  <c r="K63" i="34"/>
  <c r="J63" i="34"/>
  <c r="L63" i="34" s="1"/>
  <c r="I63" i="34"/>
  <c r="P54" i="34"/>
  <c r="Q54" i="34" s="1"/>
  <c r="P59" i="34"/>
  <c r="Q59" i="34" s="1"/>
  <c r="N59" i="34"/>
  <c r="M55" i="34"/>
  <c r="M58" i="34"/>
  <c r="F22" i="34"/>
  <c r="F43" i="34"/>
  <c r="D43" i="34"/>
  <c r="E44" i="34"/>
  <c r="C44" i="34"/>
  <c r="D22" i="34"/>
  <c r="E25" i="34"/>
  <c r="E30" i="34" s="1"/>
  <c r="C30" i="34"/>
  <c r="H18" i="33"/>
  <c r="K6" i="33"/>
  <c r="J6" i="33"/>
  <c r="L6" i="33" s="1"/>
  <c r="I6" i="33"/>
  <c r="J4" i="33"/>
  <c r="L4" i="33" s="1"/>
  <c r="I4" i="33"/>
  <c r="K4" i="33"/>
  <c r="M17" i="33"/>
  <c r="M16" i="33"/>
  <c r="M9" i="33"/>
  <c r="M8" i="33"/>
  <c r="K12" i="33"/>
  <c r="J12" i="33"/>
  <c r="L12" i="33" s="1"/>
  <c r="I12" i="33"/>
  <c r="K13" i="33"/>
  <c r="J13" i="33"/>
  <c r="L13" i="33" s="1"/>
  <c r="I13" i="33"/>
  <c r="N11" i="33" l="1"/>
  <c r="M15" i="33"/>
  <c r="P15" i="33" s="1"/>
  <c r="M10" i="33"/>
  <c r="P10" i="33" s="1"/>
  <c r="M7" i="33"/>
  <c r="M6" i="33"/>
  <c r="N62" i="34"/>
  <c r="P62" i="34"/>
  <c r="Q62" i="34" s="1"/>
  <c r="N5" i="33"/>
  <c r="M13" i="33"/>
  <c r="P13" i="33" s="1"/>
  <c r="M12" i="33"/>
  <c r="P12" i="33" s="1"/>
  <c r="M4" i="33"/>
  <c r="N4" i="33" s="1"/>
  <c r="M63" i="34"/>
  <c r="M14" i="33"/>
  <c r="N52" i="34"/>
  <c r="P60" i="34"/>
  <c r="Q60" i="34" s="1"/>
  <c r="N60" i="34"/>
  <c r="F44" i="34"/>
  <c r="H44" i="34" s="1"/>
  <c r="I44" i="34" s="1"/>
  <c r="P58" i="34"/>
  <c r="Q58" i="34" s="1"/>
  <c r="N58" i="34"/>
  <c r="P55" i="34"/>
  <c r="Q55" i="34" s="1"/>
  <c r="N55" i="34"/>
  <c r="P51" i="34"/>
  <c r="Q51" i="34" s="1"/>
  <c r="N51" i="34"/>
  <c r="D44" i="34"/>
  <c r="N12" i="33"/>
  <c r="P6" i="33"/>
  <c r="N6" i="33"/>
  <c r="P16" i="33"/>
  <c r="N16" i="33"/>
  <c r="P8" i="33"/>
  <c r="N8" i="33"/>
  <c r="P17" i="33"/>
  <c r="N17" i="33"/>
  <c r="N7" i="33"/>
  <c r="P7" i="33"/>
  <c r="P9" i="33"/>
  <c r="N9" i="33"/>
  <c r="K18" i="33"/>
  <c r="J18" i="33"/>
  <c r="L18" i="33" s="1"/>
  <c r="I18" i="33"/>
  <c r="N15" i="33" l="1"/>
  <c r="N10" i="33"/>
  <c r="P4" i="33"/>
  <c r="P14" i="33"/>
  <c r="P18" i="33" s="1"/>
  <c r="N14" i="33"/>
  <c r="N13" i="33"/>
  <c r="N18" i="33" s="1"/>
  <c r="N63" i="34"/>
  <c r="P63" i="34"/>
  <c r="Q63" i="34" s="1"/>
  <c r="I66" i="34" s="1"/>
  <c r="J66" i="34" s="1"/>
  <c r="M18" i="33"/>
  <c r="L34" i="31"/>
  <c r="M34" i="31" s="1"/>
  <c r="D34" i="31" s="1"/>
  <c r="F34" i="31" s="1"/>
  <c r="C34" i="31"/>
  <c r="E34" i="31" s="1"/>
  <c r="H34" i="31" s="1"/>
  <c r="L33" i="31"/>
  <c r="M33" i="31" s="1"/>
  <c r="D33" i="31" s="1"/>
  <c r="F33" i="31" s="1"/>
  <c r="C33" i="31"/>
  <c r="E33" i="31" s="1"/>
  <c r="H33" i="31" s="1"/>
  <c r="L32" i="31"/>
  <c r="M32" i="31" s="1"/>
  <c r="D32" i="31" s="1"/>
  <c r="F32" i="31" s="1"/>
  <c r="C32" i="31"/>
  <c r="E32" i="31" s="1"/>
  <c r="H32" i="31" s="1"/>
  <c r="L31" i="31"/>
  <c r="M31" i="31" s="1"/>
  <c r="D31" i="31" s="1"/>
  <c r="F31" i="31" s="1"/>
  <c r="C31" i="31"/>
  <c r="E31" i="31" s="1"/>
  <c r="H31" i="31" s="1"/>
  <c r="L30" i="31"/>
  <c r="M30" i="31" s="1"/>
  <c r="D30" i="31" s="1"/>
  <c r="F30" i="31" s="1"/>
  <c r="C30" i="31"/>
  <c r="E30" i="31" s="1"/>
  <c r="H30" i="31" s="1"/>
  <c r="L29" i="31"/>
  <c r="M29" i="31" s="1"/>
  <c r="D29" i="31" s="1"/>
  <c r="F29" i="31" s="1"/>
  <c r="E29" i="31"/>
  <c r="H29" i="31" s="1"/>
  <c r="L28" i="31"/>
  <c r="M28" i="31" s="1"/>
  <c r="D28" i="31" s="1"/>
  <c r="F28" i="31" s="1"/>
  <c r="C28" i="31"/>
  <c r="E28" i="31" s="1"/>
  <c r="H28" i="31" s="1"/>
  <c r="L27" i="31"/>
  <c r="M27" i="31" s="1"/>
  <c r="D27" i="31" s="1"/>
  <c r="C27" i="31"/>
  <c r="E22" i="31"/>
  <c r="H22" i="31" s="1"/>
  <c r="D22" i="31"/>
  <c r="F22" i="31" s="1"/>
  <c r="E21" i="31"/>
  <c r="H21" i="31" s="1"/>
  <c r="D21" i="31"/>
  <c r="F21" i="31" s="1"/>
  <c r="E20" i="31"/>
  <c r="H20" i="31" s="1"/>
  <c r="D20" i="31"/>
  <c r="F20" i="31" s="1"/>
  <c r="E19" i="31"/>
  <c r="H19" i="31" s="1"/>
  <c r="D18" i="31"/>
  <c r="F18" i="31" s="1"/>
  <c r="E18" i="31"/>
  <c r="H18" i="31" s="1"/>
  <c r="D17" i="31"/>
  <c r="F17" i="31" s="1"/>
  <c r="E17" i="31"/>
  <c r="D16" i="31"/>
  <c r="F16" i="31" s="1"/>
  <c r="E16" i="31"/>
  <c r="D15" i="31"/>
  <c r="F15" i="31" s="1"/>
  <c r="E14" i="31"/>
  <c r="H14" i="31" s="1"/>
  <c r="D14" i="31"/>
  <c r="F14" i="31" s="1"/>
  <c r="E13" i="31"/>
  <c r="H13" i="31" s="1"/>
  <c r="D13" i="31"/>
  <c r="D9" i="31"/>
  <c r="G9" i="31" s="1"/>
  <c r="C9" i="31"/>
  <c r="E9" i="31" s="1"/>
  <c r="D8" i="31"/>
  <c r="G8" i="31" s="1"/>
  <c r="D7" i="31"/>
  <c r="G7" i="31" s="1"/>
  <c r="D6" i="31"/>
  <c r="G6" i="31" s="1"/>
  <c r="C6" i="31"/>
  <c r="E6" i="31" s="1"/>
  <c r="D5" i="31"/>
  <c r="G5" i="31" s="1"/>
  <c r="C5" i="31"/>
  <c r="C35" i="31" l="1"/>
  <c r="E35" i="31" s="1"/>
  <c r="K66" i="34"/>
  <c r="H68" i="34"/>
  <c r="E5" i="31"/>
  <c r="F13" i="31"/>
  <c r="D35" i="31"/>
  <c r="F27" i="31"/>
  <c r="F35" i="31" s="1"/>
  <c r="C7" i="31"/>
  <c r="E7" i="31" s="1"/>
  <c r="C8" i="31"/>
  <c r="E8" i="31" s="1"/>
  <c r="B10" i="31"/>
  <c r="E15" i="31"/>
  <c r="D19" i="31"/>
  <c r="F19" i="31" s="1"/>
  <c r="E27" i="31"/>
  <c r="H27" i="31" s="1"/>
  <c r="F23" i="31" l="1"/>
  <c r="D10" i="31"/>
  <c r="E24" i="31" s="1"/>
  <c r="C24" i="31"/>
  <c r="I68" i="34"/>
  <c r="I73" i="34" s="1"/>
  <c r="H73" i="34"/>
  <c r="D23" i="31"/>
  <c r="C10" i="31"/>
  <c r="C36" i="31"/>
  <c r="E10" i="31"/>
  <c r="F24" i="31" s="1"/>
  <c r="L24" i="31" s="1"/>
  <c r="D24" i="31" l="1"/>
  <c r="D36" i="31" s="1"/>
  <c r="D37" i="31" s="1"/>
  <c r="F36" i="31"/>
  <c r="F37" i="31" s="1"/>
  <c r="C37" i="31"/>
  <c r="E36" i="31"/>
  <c r="E37" i="31" s="1"/>
  <c r="F18" i="30" l="1"/>
  <c r="G18" i="30"/>
  <c r="H18" i="30"/>
  <c r="I18" i="30"/>
  <c r="J18" i="30"/>
  <c r="E18" i="30"/>
  <c r="D18" i="30"/>
  <c r="C18" i="30"/>
  <c r="B18" i="30"/>
  <c r="K6" i="24"/>
  <c r="K7" i="24"/>
  <c r="K8" i="24"/>
  <c r="K9" i="24"/>
  <c r="K10" i="24"/>
  <c r="K11" i="24"/>
  <c r="K12" i="24"/>
  <c r="K13" i="24"/>
  <c r="K14" i="24"/>
  <c r="K15" i="24"/>
  <c r="K16" i="24"/>
  <c r="K17" i="24"/>
  <c r="K18" i="24"/>
  <c r="K19" i="24"/>
  <c r="K20" i="24"/>
  <c r="K21" i="24"/>
  <c r="K22" i="24"/>
  <c r="K23" i="24"/>
  <c r="K4" i="24"/>
  <c r="K5" i="24"/>
  <c r="K3" i="24"/>
  <c r="C26" i="24"/>
  <c r="H24" i="24"/>
  <c r="F24" i="24"/>
  <c r="D24" i="24"/>
  <c r="B24" i="24"/>
  <c r="K24" i="24" l="1"/>
  <c r="M4" i="24"/>
  <c r="H26" i="24"/>
  <c r="H25" i="24"/>
  <c r="I8" i="24"/>
  <c r="I4" i="24"/>
  <c r="I3" i="24"/>
  <c r="I9" i="24"/>
  <c r="I6" i="24"/>
  <c r="I20" i="24"/>
  <c r="I15" i="24"/>
  <c r="I10" i="24"/>
  <c r="I11" i="24"/>
  <c r="I19" i="24"/>
  <c r="I16" i="24"/>
  <c r="I5" i="24"/>
  <c r="I21" i="24"/>
  <c r="F26" i="24"/>
  <c r="G11" i="24"/>
  <c r="F25" i="24"/>
  <c r="G3" i="24"/>
  <c r="G10" i="24"/>
  <c r="G16" i="24"/>
  <c r="G21" i="24"/>
  <c r="G26" i="24" s="1"/>
  <c r="D25" i="24"/>
  <c r="E25" i="24" s="1"/>
  <c r="B25" i="24"/>
  <c r="C25" i="24" s="1"/>
  <c r="G5" i="24"/>
  <c r="G4" i="24"/>
  <c r="E4" i="24"/>
  <c r="E5" i="24"/>
  <c r="E6" i="24"/>
  <c r="E7" i="24"/>
  <c r="E8" i="24"/>
  <c r="E9" i="24"/>
  <c r="E10" i="24"/>
  <c r="E11" i="24"/>
  <c r="E12" i="24"/>
  <c r="E13" i="24"/>
  <c r="E14" i="24"/>
  <c r="E15" i="24"/>
  <c r="E16" i="24"/>
  <c r="E17" i="24"/>
  <c r="E18" i="24"/>
  <c r="E19" i="24"/>
  <c r="E20" i="24"/>
  <c r="E21" i="24"/>
  <c r="E22" i="24"/>
  <c r="E23" i="24"/>
  <c r="E3" i="24"/>
  <c r="C4" i="24"/>
  <c r="C5" i="24"/>
  <c r="C6" i="24"/>
  <c r="C7" i="24"/>
  <c r="C8" i="24"/>
  <c r="C9" i="24"/>
  <c r="C10" i="24"/>
  <c r="C11" i="24"/>
  <c r="C12" i="24"/>
  <c r="C13" i="24"/>
  <c r="C14" i="24"/>
  <c r="C15" i="24"/>
  <c r="C16" i="24"/>
  <c r="C17" i="24"/>
  <c r="C18" i="24"/>
  <c r="C19" i="24"/>
  <c r="C20" i="24"/>
  <c r="C21" i="24"/>
  <c r="C22" i="24"/>
  <c r="C23" i="24"/>
  <c r="C3" i="24"/>
  <c r="I24" i="24" l="1"/>
  <c r="G24" i="24"/>
  <c r="G25" i="24"/>
  <c r="I25" i="24"/>
  <c r="C24" i="24"/>
  <c r="E24" i="24"/>
  <c r="T9" i="23"/>
  <c r="U9" i="23" s="1"/>
  <c r="T10" i="23"/>
  <c r="U10" i="23" s="1"/>
  <c r="T11" i="23"/>
  <c r="U11" i="23" s="1"/>
  <c r="T12" i="23"/>
  <c r="U12" i="23" s="1"/>
  <c r="T13" i="23"/>
  <c r="U13" i="23" s="1"/>
  <c r="T14" i="23"/>
  <c r="U14" i="23" s="1"/>
  <c r="T15" i="23"/>
  <c r="U15" i="23" s="1"/>
  <c r="T16" i="23"/>
  <c r="U16" i="23" s="1"/>
  <c r="T17" i="23"/>
  <c r="U17" i="23" s="1"/>
  <c r="T18" i="23"/>
  <c r="U18" i="23" s="1"/>
  <c r="T19" i="23"/>
  <c r="U19" i="23" s="1"/>
  <c r="T20" i="23"/>
  <c r="U20" i="23" s="1"/>
  <c r="T21" i="23"/>
  <c r="U21" i="23" s="1"/>
  <c r="T22" i="23"/>
  <c r="U22" i="23" s="1"/>
  <c r="T8" i="23"/>
  <c r="U8" i="23" s="1"/>
  <c r="U12" i="18" l="1"/>
  <c r="U13" i="18"/>
  <c r="U14" i="18"/>
  <c r="U15" i="18"/>
  <c r="R12" i="18"/>
  <c r="R13" i="18"/>
  <c r="R14" i="18"/>
  <c r="R15" i="18"/>
  <c r="Q12" i="18"/>
  <c r="Q13" i="18"/>
  <c r="Q14" i="18"/>
  <c r="Q15" i="18"/>
  <c r="P12" i="18"/>
  <c r="P13" i="18"/>
  <c r="P14" i="18"/>
  <c r="P15" i="18"/>
  <c r="O12" i="18"/>
  <c r="O13" i="18"/>
  <c r="O14" i="18"/>
  <c r="O15" i="18"/>
  <c r="N12" i="18"/>
  <c r="N13" i="18"/>
  <c r="N14" i="18"/>
  <c r="N15" i="18"/>
  <c r="M12" i="18"/>
  <c r="M13" i="18"/>
  <c r="M14" i="18"/>
  <c r="M15" i="18"/>
  <c r="L12" i="18"/>
  <c r="L13" i="18"/>
  <c r="L14" i="18"/>
  <c r="L15" i="18"/>
  <c r="K12" i="18"/>
  <c r="K13" i="18"/>
  <c r="K14" i="18"/>
  <c r="K15" i="18"/>
  <c r="J12" i="18"/>
  <c r="J13" i="18"/>
  <c r="J14" i="18"/>
  <c r="J15" i="18"/>
  <c r="I12" i="18"/>
  <c r="I13" i="18"/>
  <c r="I14" i="18"/>
  <c r="I15" i="18"/>
  <c r="H12" i="18"/>
  <c r="H13" i="18"/>
  <c r="H14" i="18"/>
  <c r="H15" i="18"/>
  <c r="G12" i="18"/>
  <c r="G13" i="18"/>
  <c r="G14" i="18"/>
  <c r="G15" i="18"/>
  <c r="E34" i="18"/>
  <c r="F34" i="18" s="1"/>
  <c r="K34" i="18" s="1"/>
  <c r="E35" i="18"/>
  <c r="F35" i="18" s="1"/>
  <c r="E36" i="18"/>
  <c r="F36" i="18" s="1"/>
  <c r="E37" i="18"/>
  <c r="F37" i="18" s="1"/>
  <c r="F12" i="17"/>
  <c r="R12" i="17" s="1"/>
  <c r="F13" i="17"/>
  <c r="T13" i="17" s="1"/>
  <c r="F14" i="17"/>
  <c r="L14" i="17" s="1"/>
  <c r="F15" i="17"/>
  <c r="T15" i="17" s="1"/>
  <c r="E35" i="17"/>
  <c r="F35" i="17" s="1"/>
  <c r="E36" i="17"/>
  <c r="F36" i="17" s="1"/>
  <c r="E37" i="17"/>
  <c r="F37" i="17" s="1"/>
  <c r="E38" i="17"/>
  <c r="F38" i="17" s="1"/>
  <c r="E40" i="17"/>
  <c r="F40" i="17" s="1"/>
  <c r="E39" i="17"/>
  <c r="F39" i="17" s="1"/>
  <c r="E32" i="17"/>
  <c r="F32" i="17" s="1"/>
  <c r="E31" i="17"/>
  <c r="F31" i="17" s="1"/>
  <c r="N8" i="19"/>
  <c r="N9" i="19"/>
  <c r="N10" i="19"/>
  <c r="N11" i="19"/>
  <c r="N12" i="19"/>
  <c r="N13" i="19"/>
  <c r="N14" i="19"/>
  <c r="N15" i="19"/>
  <c r="N16" i="19"/>
  <c r="N17" i="19"/>
  <c r="N18" i="19"/>
  <c r="N19" i="19"/>
  <c r="N20" i="19"/>
  <c r="N21" i="19"/>
  <c r="N7" i="19"/>
  <c r="B42" i="18"/>
  <c r="C40" i="18" s="1"/>
  <c r="C34" i="18"/>
  <c r="B43" i="17"/>
  <c r="C39" i="17" s="1"/>
  <c r="B20" i="17"/>
  <c r="C18" i="17" s="1"/>
  <c r="N9" i="22"/>
  <c r="N10" i="22"/>
  <c r="N11" i="22"/>
  <c r="N12" i="22"/>
  <c r="N13" i="22"/>
  <c r="N14" i="22"/>
  <c r="N15" i="22"/>
  <c r="N16" i="22"/>
  <c r="N17" i="22"/>
  <c r="N18" i="22"/>
  <c r="N19" i="22"/>
  <c r="N20" i="22"/>
  <c r="N21" i="22"/>
  <c r="N22" i="22"/>
  <c r="N8" i="22"/>
  <c r="E9" i="21"/>
  <c r="E10" i="21"/>
  <c r="E11" i="21"/>
  <c r="E12" i="21"/>
  <c r="E13" i="21"/>
  <c r="E14" i="21"/>
  <c r="E15" i="21"/>
  <c r="E16" i="21"/>
  <c r="E17" i="21"/>
  <c r="E18" i="21"/>
  <c r="E19" i="21"/>
  <c r="E20" i="21"/>
  <c r="E21" i="21"/>
  <c r="E8" i="21"/>
  <c r="E7" i="21"/>
  <c r="D42" i="18"/>
  <c r="E41" i="18"/>
  <c r="F41" i="18" s="1"/>
  <c r="H41" i="18" s="1"/>
  <c r="E40" i="18"/>
  <c r="F40" i="18" s="1"/>
  <c r="H40" i="18" s="1"/>
  <c r="E39" i="18"/>
  <c r="F39" i="18" s="1"/>
  <c r="H39" i="18" s="1"/>
  <c r="E38" i="18"/>
  <c r="F38" i="18" s="1"/>
  <c r="E33" i="18"/>
  <c r="F33" i="18" s="1"/>
  <c r="E32" i="18"/>
  <c r="F32" i="18" s="1"/>
  <c r="E31" i="18"/>
  <c r="F31" i="18" s="1"/>
  <c r="E30" i="18"/>
  <c r="F30" i="18" s="1"/>
  <c r="E29" i="18"/>
  <c r="F29" i="18" s="1"/>
  <c r="E28" i="18"/>
  <c r="F28" i="18" s="1"/>
  <c r="Q19" i="18"/>
  <c r="D20" i="18"/>
  <c r="B20" i="18"/>
  <c r="E42" i="17"/>
  <c r="F42" i="17" s="1"/>
  <c r="E41" i="17"/>
  <c r="F41" i="17" s="1"/>
  <c r="E34" i="17"/>
  <c r="F34" i="17" s="1"/>
  <c r="E33" i="17"/>
  <c r="F33" i="17" s="1"/>
  <c r="E30" i="17"/>
  <c r="F30" i="17" s="1"/>
  <c r="E29" i="17"/>
  <c r="F29" i="17" s="1"/>
  <c r="D43" i="17"/>
  <c r="F7" i="17"/>
  <c r="F8" i="17"/>
  <c r="F9" i="17"/>
  <c r="F10" i="17"/>
  <c r="F11" i="17"/>
  <c r="F16" i="17"/>
  <c r="F17" i="17"/>
  <c r="F18" i="17"/>
  <c r="P18" i="17" s="1"/>
  <c r="F19" i="17"/>
  <c r="D20" i="17"/>
  <c r="C29" i="18" l="1"/>
  <c r="C35" i="18"/>
  <c r="C8" i="17"/>
  <c r="C37" i="18"/>
  <c r="C38" i="18"/>
  <c r="C30" i="18"/>
  <c r="C31" i="18"/>
  <c r="C33" i="18"/>
  <c r="L40" i="18"/>
  <c r="C41" i="18"/>
  <c r="V15" i="18"/>
  <c r="V14" i="18"/>
  <c r="V13" i="18"/>
  <c r="V12" i="18"/>
  <c r="C11" i="17"/>
  <c r="C31" i="17"/>
  <c r="C15" i="17"/>
  <c r="C7" i="17"/>
  <c r="C19" i="17"/>
  <c r="C39" i="18"/>
  <c r="I14" i="17"/>
  <c r="N14" i="17"/>
  <c r="J14" i="17"/>
  <c r="C38" i="17"/>
  <c r="K14" i="17"/>
  <c r="G41" i="18"/>
  <c r="C34" i="17"/>
  <c r="C12" i="17"/>
  <c r="C30" i="17"/>
  <c r="G14" i="17"/>
  <c r="M14" i="17"/>
  <c r="C16" i="17"/>
  <c r="C9" i="17"/>
  <c r="C13" i="17"/>
  <c r="C17" i="17"/>
  <c r="Q12" i="17"/>
  <c r="C6" i="17"/>
  <c r="C10" i="17"/>
  <c r="C14" i="17"/>
  <c r="H14" i="17"/>
  <c r="O12" i="17"/>
  <c r="T12" i="17"/>
  <c r="M35" i="18"/>
  <c r="L35" i="18"/>
  <c r="K35" i="18"/>
  <c r="J35" i="18"/>
  <c r="I35" i="18"/>
  <c r="H35" i="18"/>
  <c r="G35" i="18"/>
  <c r="H34" i="18"/>
  <c r="L34" i="18"/>
  <c r="C41" i="17"/>
  <c r="C35" i="17"/>
  <c r="T14" i="17"/>
  <c r="O14" i="17"/>
  <c r="R14" i="17"/>
  <c r="Q14" i="17"/>
  <c r="P14" i="17"/>
  <c r="G12" i="17"/>
  <c r="I12" i="17"/>
  <c r="K12" i="17"/>
  <c r="M12" i="17"/>
  <c r="P12" i="17"/>
  <c r="I34" i="18"/>
  <c r="M34" i="18"/>
  <c r="M37" i="18"/>
  <c r="L37" i="18"/>
  <c r="K37" i="18"/>
  <c r="J37" i="18"/>
  <c r="I37" i="18"/>
  <c r="H37" i="18"/>
  <c r="G37" i="18"/>
  <c r="J34" i="18"/>
  <c r="H12" i="17"/>
  <c r="J12" i="17"/>
  <c r="L12" i="17"/>
  <c r="N12" i="17"/>
  <c r="L36" i="18"/>
  <c r="I36" i="18"/>
  <c r="G36" i="18"/>
  <c r="M36" i="18"/>
  <c r="K36" i="18"/>
  <c r="J36" i="18"/>
  <c r="H36" i="18"/>
  <c r="G34" i="18"/>
  <c r="C28" i="18"/>
  <c r="C32" i="18"/>
  <c r="C36" i="18"/>
  <c r="G13" i="17"/>
  <c r="H13" i="17"/>
  <c r="I13" i="17"/>
  <c r="J13" i="17"/>
  <c r="K13" i="17"/>
  <c r="L13" i="17"/>
  <c r="M13" i="17"/>
  <c r="N13" i="17"/>
  <c r="O13" i="17"/>
  <c r="P13" i="17"/>
  <c r="Q13" i="17"/>
  <c r="R13" i="17"/>
  <c r="G15" i="17"/>
  <c r="H15" i="17"/>
  <c r="I15" i="17"/>
  <c r="J15" i="17"/>
  <c r="K15" i="17"/>
  <c r="L15" i="17"/>
  <c r="M15" i="17"/>
  <c r="N15" i="17"/>
  <c r="O15" i="17"/>
  <c r="P15" i="17"/>
  <c r="Q15" i="17"/>
  <c r="R15" i="17"/>
  <c r="L37" i="17"/>
  <c r="K37" i="17"/>
  <c r="J37" i="17"/>
  <c r="I37" i="17"/>
  <c r="H37" i="17"/>
  <c r="G37" i="17"/>
  <c r="L35" i="17"/>
  <c r="K35" i="17"/>
  <c r="J35" i="17"/>
  <c r="I35" i="17"/>
  <c r="H35" i="17"/>
  <c r="G35" i="17"/>
  <c r="F43" i="17"/>
  <c r="L36" i="17"/>
  <c r="K36" i="17"/>
  <c r="J36" i="17"/>
  <c r="I36" i="17"/>
  <c r="H36" i="17"/>
  <c r="G36" i="17"/>
  <c r="L38" i="17"/>
  <c r="K38" i="17"/>
  <c r="J38" i="17"/>
  <c r="I38" i="17"/>
  <c r="H38" i="17"/>
  <c r="G38" i="17"/>
  <c r="C29" i="17"/>
  <c r="C33" i="17"/>
  <c r="C37" i="17"/>
  <c r="C42" i="17"/>
  <c r="E43" i="17"/>
  <c r="C32" i="17"/>
  <c r="C36" i="17"/>
  <c r="C40" i="17"/>
  <c r="G40" i="18"/>
  <c r="K40" i="18"/>
  <c r="E20" i="18"/>
  <c r="J40" i="18"/>
  <c r="I40" i="18"/>
  <c r="M40" i="18"/>
  <c r="R18" i="18"/>
  <c r="N18" i="18"/>
  <c r="J18" i="18"/>
  <c r="Q18" i="18"/>
  <c r="M18" i="18"/>
  <c r="I18" i="18"/>
  <c r="P18" i="18"/>
  <c r="L18" i="18"/>
  <c r="H18" i="18"/>
  <c r="U18" i="18"/>
  <c r="O18" i="18"/>
  <c r="K18" i="18"/>
  <c r="G18" i="18"/>
  <c r="F42" i="18"/>
  <c r="F20" i="18"/>
  <c r="J19" i="18"/>
  <c r="N19" i="18"/>
  <c r="R19" i="18"/>
  <c r="E42" i="18"/>
  <c r="I41" i="18"/>
  <c r="L41" i="18"/>
  <c r="G19" i="18"/>
  <c r="K19" i="18"/>
  <c r="O19" i="18"/>
  <c r="U19" i="18"/>
  <c r="J41" i="18"/>
  <c r="M41" i="18"/>
  <c r="H19" i="18"/>
  <c r="L19" i="18"/>
  <c r="P19" i="18"/>
  <c r="K41" i="18"/>
  <c r="I19" i="18"/>
  <c r="M19" i="18"/>
  <c r="E20" i="17"/>
  <c r="J42" i="17"/>
  <c r="I42" i="17"/>
  <c r="L42" i="17"/>
  <c r="H42" i="17"/>
  <c r="K42" i="17"/>
  <c r="G42" i="17"/>
  <c r="T19" i="17"/>
  <c r="O19" i="17"/>
  <c r="K19" i="17"/>
  <c r="G19" i="17"/>
  <c r="R19" i="17"/>
  <c r="N19" i="17"/>
  <c r="J19" i="17"/>
  <c r="Q19" i="17"/>
  <c r="M19" i="17"/>
  <c r="I19" i="17"/>
  <c r="P19" i="17"/>
  <c r="L19" i="17"/>
  <c r="H19" i="17"/>
  <c r="K41" i="17"/>
  <c r="G41" i="17"/>
  <c r="J41" i="17"/>
  <c r="I41" i="17"/>
  <c r="L41" i="17"/>
  <c r="H41" i="17"/>
  <c r="I18" i="17"/>
  <c r="M18" i="17"/>
  <c r="Q18" i="17"/>
  <c r="J18" i="17"/>
  <c r="N18" i="17"/>
  <c r="R18" i="17"/>
  <c r="F6" i="17"/>
  <c r="G18" i="17"/>
  <c r="K18" i="17"/>
  <c r="O18" i="17"/>
  <c r="T18" i="17"/>
  <c r="H18" i="17"/>
  <c r="L18" i="17"/>
  <c r="C42" i="18" l="1"/>
  <c r="F20" i="17"/>
  <c r="L6" i="17"/>
  <c r="C20" i="17"/>
  <c r="M37" i="17"/>
  <c r="U14" i="17"/>
  <c r="N36" i="18"/>
  <c r="N35" i="18"/>
  <c r="U12" i="17"/>
  <c r="U15" i="17"/>
  <c r="N34" i="18"/>
  <c r="N37" i="18"/>
  <c r="C43" i="17"/>
  <c r="U13" i="17"/>
  <c r="M36" i="17"/>
  <c r="M38" i="17"/>
  <c r="M35" i="17"/>
  <c r="N40" i="18"/>
  <c r="N41" i="18"/>
  <c r="V18" i="18"/>
  <c r="V19" i="18"/>
  <c r="U18" i="17"/>
  <c r="M41" i="17"/>
  <c r="U19" i="17"/>
  <c r="M42" i="17"/>
  <c r="M39" i="18" l="1"/>
  <c r="M38" i="18"/>
  <c r="L33" i="18"/>
  <c r="L32" i="18"/>
  <c r="M31" i="18"/>
  <c r="I30" i="18"/>
  <c r="M29" i="18"/>
  <c r="G17" i="17"/>
  <c r="Q7" i="18"/>
  <c r="H8" i="18"/>
  <c r="H9" i="18"/>
  <c r="G10" i="18"/>
  <c r="H11" i="18"/>
  <c r="H16" i="18"/>
  <c r="H17" i="18"/>
  <c r="H6" i="18"/>
  <c r="K40" i="17"/>
  <c r="L39" i="17"/>
  <c r="L34" i="17"/>
  <c r="L33" i="17"/>
  <c r="I32" i="17"/>
  <c r="L31" i="17"/>
  <c r="L30" i="17"/>
  <c r="M9" i="17"/>
  <c r="Q10" i="17"/>
  <c r="K11" i="17"/>
  <c r="R16" i="17"/>
  <c r="M17" i="17"/>
  <c r="K7" i="17"/>
  <c r="R8" i="17"/>
  <c r="G16" i="17" l="1"/>
  <c r="G9" i="17"/>
  <c r="G8" i="17"/>
  <c r="G10" i="17"/>
  <c r="G11" i="17"/>
  <c r="G7" i="17"/>
  <c r="I32" i="18"/>
  <c r="J32" i="18"/>
  <c r="M32" i="18"/>
  <c r="G29" i="18"/>
  <c r="I29" i="18"/>
  <c r="N16" i="18"/>
  <c r="R8" i="18"/>
  <c r="H30" i="18"/>
  <c r="L8" i="18"/>
  <c r="P8" i="18"/>
  <c r="K29" i="18"/>
  <c r="R16" i="18"/>
  <c r="N8" i="18"/>
  <c r="L16" i="18"/>
  <c r="P16" i="18"/>
  <c r="H29" i="18"/>
  <c r="K30" i="18"/>
  <c r="G30" i="18"/>
  <c r="M16" i="18"/>
  <c r="O16" i="18"/>
  <c r="Q16" i="18"/>
  <c r="J30" i="18"/>
  <c r="L30" i="18"/>
  <c r="M30" i="18"/>
  <c r="M8" i="18"/>
  <c r="O8" i="18"/>
  <c r="Q8" i="18"/>
  <c r="H32" i="18"/>
  <c r="J29" i="18"/>
  <c r="L29" i="18"/>
  <c r="M33" i="18"/>
  <c r="G39" i="18"/>
  <c r="J39" i="18"/>
  <c r="I39" i="18"/>
  <c r="L39" i="18"/>
  <c r="K39" i="18"/>
  <c r="G11" i="18"/>
  <c r="G7" i="18"/>
  <c r="G31" i="18"/>
  <c r="J38" i="18"/>
  <c r="K31" i="18"/>
  <c r="G6" i="18"/>
  <c r="L7" i="18"/>
  <c r="M7" i="18"/>
  <c r="N7" i="18"/>
  <c r="O11" i="18"/>
  <c r="P11" i="18"/>
  <c r="Q11" i="18"/>
  <c r="R11" i="18"/>
  <c r="R7" i="18"/>
  <c r="G38" i="18"/>
  <c r="H33" i="18"/>
  <c r="I33" i="18"/>
  <c r="J33" i="18"/>
  <c r="K38" i="18"/>
  <c r="L38" i="18"/>
  <c r="G17" i="18"/>
  <c r="G9" i="18"/>
  <c r="L10" i="18"/>
  <c r="M6" i="18"/>
  <c r="M10" i="18"/>
  <c r="N6" i="18"/>
  <c r="N10" i="18"/>
  <c r="O6" i="18"/>
  <c r="O10" i="18"/>
  <c r="P6" i="18"/>
  <c r="P10" i="18"/>
  <c r="Q6" i="18"/>
  <c r="Q10" i="18"/>
  <c r="R6" i="18"/>
  <c r="R10" i="18"/>
  <c r="G33" i="18"/>
  <c r="K33" i="18"/>
  <c r="G16" i="18"/>
  <c r="G8" i="18"/>
  <c r="L17" i="18"/>
  <c r="L9" i="18"/>
  <c r="M17" i="18"/>
  <c r="M9" i="18"/>
  <c r="N17" i="18"/>
  <c r="N9" i="18"/>
  <c r="O17" i="18"/>
  <c r="O9" i="18"/>
  <c r="P17" i="18"/>
  <c r="P9" i="18"/>
  <c r="Q17" i="18"/>
  <c r="Q9" i="18"/>
  <c r="R17" i="18"/>
  <c r="R9" i="18"/>
  <c r="G32" i="18"/>
  <c r="H31" i="18"/>
  <c r="I31" i="18"/>
  <c r="J31" i="18"/>
  <c r="K32" i="18"/>
  <c r="H38" i="18"/>
  <c r="I38" i="18"/>
  <c r="L31" i="18"/>
  <c r="L11" i="18"/>
  <c r="M11" i="18"/>
  <c r="N11" i="18"/>
  <c r="O7" i="18"/>
  <c r="P7" i="18"/>
  <c r="L6" i="18"/>
  <c r="M28" i="18"/>
  <c r="H7" i="18"/>
  <c r="J7" i="18"/>
  <c r="H10" i="18"/>
  <c r="U9" i="18"/>
  <c r="K9" i="18"/>
  <c r="K10" i="18"/>
  <c r="I7" i="18"/>
  <c r="K8" i="18"/>
  <c r="J8" i="18"/>
  <c r="I11" i="18"/>
  <c r="U11" i="18"/>
  <c r="K11" i="18"/>
  <c r="U17" i="18"/>
  <c r="K17" i="18"/>
  <c r="J17" i="18"/>
  <c r="I17" i="18"/>
  <c r="J11" i="18"/>
  <c r="I8" i="18"/>
  <c r="I16" i="18"/>
  <c r="U16" i="18"/>
  <c r="K16" i="18"/>
  <c r="J16" i="18"/>
  <c r="U7" i="18"/>
  <c r="K7" i="18"/>
  <c r="U8" i="18"/>
  <c r="J9" i="18"/>
  <c r="I9" i="18"/>
  <c r="J10" i="18"/>
  <c r="I10" i="18"/>
  <c r="U10" i="18"/>
  <c r="O10" i="17"/>
  <c r="O8" i="17"/>
  <c r="G33" i="17"/>
  <c r="N10" i="17"/>
  <c r="K33" i="17"/>
  <c r="H32" i="17"/>
  <c r="L32" i="17"/>
  <c r="I40" i="17"/>
  <c r="K32" i="17"/>
  <c r="O16" i="17"/>
  <c r="O7" i="17"/>
  <c r="H40" i="17"/>
  <c r="I33" i="17"/>
  <c r="J32" i="17"/>
  <c r="L40" i="17"/>
  <c r="J40" i="17"/>
  <c r="N7" i="17"/>
  <c r="G32" i="17"/>
  <c r="J33" i="17"/>
  <c r="N11" i="17"/>
  <c r="O11" i="17"/>
  <c r="G40" i="17"/>
  <c r="H33" i="17"/>
  <c r="T9" i="17"/>
  <c r="T16" i="17"/>
  <c r="T8" i="17"/>
  <c r="N17" i="17"/>
  <c r="N9" i="17"/>
  <c r="T11" i="17"/>
  <c r="T7" i="17"/>
  <c r="G39" i="17"/>
  <c r="G31" i="17"/>
  <c r="H39" i="17"/>
  <c r="H31" i="17"/>
  <c r="I39" i="17"/>
  <c r="I31" i="17"/>
  <c r="J39" i="17"/>
  <c r="J31" i="17"/>
  <c r="K39" i="17"/>
  <c r="K31" i="17"/>
  <c r="N16" i="17"/>
  <c r="N8" i="17"/>
  <c r="O17" i="17"/>
  <c r="O9" i="17"/>
  <c r="T10" i="17"/>
  <c r="G34" i="17"/>
  <c r="G30" i="17"/>
  <c r="H34" i="17"/>
  <c r="H30" i="17"/>
  <c r="I34" i="17"/>
  <c r="I30" i="17"/>
  <c r="J34" i="17"/>
  <c r="J30" i="17"/>
  <c r="K34" i="17"/>
  <c r="K30" i="17"/>
  <c r="T17" i="17"/>
  <c r="J10" i="17"/>
  <c r="J17" i="17"/>
  <c r="J9" i="17"/>
  <c r="J16" i="17"/>
  <c r="J8" i="17"/>
  <c r="J11" i="17"/>
  <c r="J7" i="17"/>
  <c r="I7" i="17"/>
  <c r="Q8" i="17"/>
  <c r="H9" i="17"/>
  <c r="I16" i="17"/>
  <c r="H17" i="17"/>
  <c r="H8" i="17"/>
  <c r="I11" i="17"/>
  <c r="H16" i="17"/>
  <c r="H7" i="17"/>
  <c r="P16" i="17"/>
  <c r="I8" i="17"/>
  <c r="H11" i="17"/>
  <c r="I10" i="17"/>
  <c r="I17" i="17"/>
  <c r="I9" i="17"/>
  <c r="H10" i="17"/>
  <c r="Q17" i="17"/>
  <c r="Q16" i="17"/>
  <c r="M8" i="17"/>
  <c r="Q9" i="17"/>
  <c r="M11" i="17"/>
  <c r="P7" i="17"/>
  <c r="R7" i="17"/>
  <c r="L11" i="17"/>
  <c r="P11" i="17"/>
  <c r="L7" i="17"/>
  <c r="M7" i="17"/>
  <c r="P9" i="17"/>
  <c r="Q7" i="17"/>
  <c r="M16" i="17"/>
  <c r="P17" i="17"/>
  <c r="P8" i="17"/>
  <c r="Q11" i="17"/>
  <c r="R11" i="17"/>
  <c r="K10" i="17"/>
  <c r="K17" i="17"/>
  <c r="K9" i="17"/>
  <c r="L10" i="17"/>
  <c r="R10" i="17"/>
  <c r="K16" i="17"/>
  <c r="K8" i="17"/>
  <c r="L17" i="17"/>
  <c r="L9" i="17"/>
  <c r="M10" i="17"/>
  <c r="R17" i="17"/>
  <c r="R9" i="17"/>
  <c r="L16" i="17"/>
  <c r="L8" i="17"/>
  <c r="P10" i="17"/>
  <c r="G6" i="17"/>
  <c r="H20" i="18" l="1"/>
  <c r="R20" i="18"/>
  <c r="N20" i="18"/>
  <c r="P20" i="18"/>
  <c r="G20" i="18"/>
  <c r="M42" i="18"/>
  <c r="L20" i="18"/>
  <c r="Q20" i="18"/>
  <c r="O20" i="18"/>
  <c r="M20" i="18"/>
  <c r="C20" i="18"/>
  <c r="G20" i="17"/>
  <c r="N29" i="18"/>
  <c r="N33" i="18"/>
  <c r="N38" i="18"/>
  <c r="N32" i="18"/>
  <c r="N30" i="18"/>
  <c r="N39" i="18"/>
  <c r="N31" i="18"/>
  <c r="V10" i="18"/>
  <c r="V16" i="18"/>
  <c r="V7" i="18"/>
  <c r="K28" i="18"/>
  <c r="L28" i="18"/>
  <c r="L42" i="18" s="1"/>
  <c r="H28" i="18"/>
  <c r="H42" i="18" s="1"/>
  <c r="G28" i="18"/>
  <c r="G42" i="18" s="1"/>
  <c r="J28" i="18"/>
  <c r="J42" i="18" s="1"/>
  <c r="I28" i="18"/>
  <c r="I42" i="18" s="1"/>
  <c r="V8" i="18"/>
  <c r="V17" i="18"/>
  <c r="V11" i="18"/>
  <c r="V9" i="18"/>
  <c r="K42" i="18"/>
  <c r="I6" i="18"/>
  <c r="I20" i="18" s="1"/>
  <c r="U6" i="18"/>
  <c r="U20" i="18" s="1"/>
  <c r="K20" i="18"/>
  <c r="J6" i="18"/>
  <c r="J20" i="18" s="1"/>
  <c r="M32" i="17"/>
  <c r="U9" i="17"/>
  <c r="U8" i="17"/>
  <c r="M33" i="17"/>
  <c r="U16" i="17"/>
  <c r="U17" i="17"/>
  <c r="U11" i="17"/>
  <c r="M40" i="17"/>
  <c r="U7" i="17"/>
  <c r="M31" i="17"/>
  <c r="M30" i="17"/>
  <c r="M39" i="17"/>
  <c r="T6" i="17"/>
  <c r="T20" i="17" s="1"/>
  <c r="O6" i="17"/>
  <c r="O20" i="17" s="1"/>
  <c r="N6" i="17"/>
  <c r="N20" i="17" s="1"/>
  <c r="U10" i="17"/>
  <c r="L29" i="17"/>
  <c r="L43" i="17" s="1"/>
  <c r="K29" i="17"/>
  <c r="K43" i="17" s="1"/>
  <c r="J29" i="17"/>
  <c r="J43" i="17" s="1"/>
  <c r="I29" i="17"/>
  <c r="I43" i="17" s="1"/>
  <c r="H29" i="17"/>
  <c r="H43" i="17" s="1"/>
  <c r="G29" i="17"/>
  <c r="G43" i="17" s="1"/>
  <c r="M34" i="17"/>
  <c r="J6" i="17"/>
  <c r="J20" i="17" s="1"/>
  <c r="H6" i="17"/>
  <c r="H20" i="17" s="1"/>
  <c r="I6" i="17"/>
  <c r="I20" i="17" s="1"/>
  <c r="Q6" i="17"/>
  <c r="Q20" i="17" s="1"/>
  <c r="P6" i="17"/>
  <c r="P20" i="17" s="1"/>
  <c r="M6" i="17"/>
  <c r="M20" i="17" s="1"/>
  <c r="R6" i="17"/>
  <c r="R20" i="17" s="1"/>
  <c r="L20" i="17"/>
  <c r="K6" i="17"/>
  <c r="K20" i="17" s="1"/>
  <c r="N42" i="18" l="1"/>
  <c r="N28" i="18"/>
  <c r="V6" i="18"/>
  <c r="V20" i="18" s="1"/>
  <c r="M29" i="17"/>
  <c r="M43" i="17" s="1"/>
  <c r="U6" i="17" l="1"/>
  <c r="U20" i="17" s="1"/>
  <c r="H23" i="3" l="1"/>
  <c r="J23" i="3"/>
  <c r="E23" i="3"/>
  <c r="G20" i="3"/>
  <c r="I20" i="3" s="1"/>
  <c r="K20" i="3" s="1"/>
  <c r="G21" i="3"/>
  <c r="I21" i="3" s="1"/>
  <c r="G22" i="3"/>
  <c r="E19" i="3"/>
  <c r="F23" i="3"/>
  <c r="C10" i="3"/>
  <c r="D9" i="3"/>
  <c r="D8" i="3"/>
  <c r="C7" i="3"/>
  <c r="D7" i="3" s="1"/>
  <c r="D6" i="3"/>
  <c r="D5" i="3"/>
  <c r="C11" i="3" l="1"/>
  <c r="G23" i="3"/>
  <c r="I22" i="3"/>
  <c r="K22" i="3" s="1"/>
  <c r="K21" i="3"/>
  <c r="D10" i="3"/>
  <c r="D11" i="3" s="1"/>
  <c r="I23" i="3" l="1"/>
  <c r="G11" i="3"/>
  <c r="H11" i="3"/>
  <c r="F11" i="3"/>
  <c r="E13" i="3"/>
  <c r="K23" i="3"/>
  <c r="J19" i="3" l="1"/>
  <c r="F19" i="3"/>
  <c r="G19" i="3" s="1"/>
  <c r="G16" i="3" s="1"/>
  <c r="H19" i="3"/>
  <c r="F12" i="3"/>
  <c r="G12" i="3" l="1"/>
  <c r="H12" i="3" s="1"/>
  <c r="F13" i="3"/>
  <c r="I19" i="3"/>
  <c r="K19" i="3" s="1"/>
  <c r="F15" i="3" l="1"/>
  <c r="F16" i="3" s="1"/>
</calcChain>
</file>

<file path=xl/sharedStrings.xml><?xml version="1.0" encoding="utf-8"?>
<sst xmlns="http://schemas.openxmlformats.org/spreadsheetml/2006/main" count="1591" uniqueCount="704">
  <si>
    <t>Programação</t>
  </si>
  <si>
    <t>Hipertenso de Alto Risco</t>
  </si>
  <si>
    <t>Hipertenso de Muito Alto Risco</t>
  </si>
  <si>
    <t>TOTAL DE POPULAÇÃO HIPERTENSOS</t>
  </si>
  <si>
    <t>Diabetico de Alto Risco</t>
  </si>
  <si>
    <t>Diabetico de Muito  Alto Risco</t>
  </si>
  <si>
    <t>TOTAL DE POPULAÇÃO DIABETICOS</t>
  </si>
  <si>
    <t>TOTAL DA POPULAÇÃO HIPERTENSO E DIABETICOS</t>
  </si>
  <si>
    <t>No. DE PESSOAS ALVO (100%)</t>
  </si>
  <si>
    <t>No. DE PESSOAS ALVO (25%)</t>
  </si>
  <si>
    <t>Produção</t>
  </si>
  <si>
    <t>25% de usuários novos</t>
  </si>
  <si>
    <t>Auditoria com parâmetros dos protocolos</t>
  </si>
  <si>
    <t>Financeiro</t>
  </si>
  <si>
    <t>1o QUAD</t>
  </si>
  <si>
    <t>2o QUAD</t>
  </si>
  <si>
    <t>3o QUAD</t>
  </si>
  <si>
    <t>ATUAL</t>
  </si>
  <si>
    <t>Assistencial</t>
  </si>
  <si>
    <t>Médico</t>
  </si>
  <si>
    <t>Apoio administrativo + material consumo</t>
  </si>
  <si>
    <t>TOTAL</t>
  </si>
  <si>
    <t>SUBTOTAL</t>
  </si>
  <si>
    <t>Atenção Programada Anual para Pactuação em CIR</t>
  </si>
  <si>
    <t>Municípios Atendidos</t>
  </si>
  <si>
    <t>População</t>
  </si>
  <si>
    <t>% da População da Região</t>
  </si>
  <si>
    <t>Ano 2015</t>
  </si>
  <si>
    <t>Total</t>
  </si>
  <si>
    <t>*Municipio Sede</t>
  </si>
  <si>
    <t>Mulheres de 50 a 69 anos</t>
  </si>
  <si>
    <t>Mulheres de 25 a 64 anos</t>
  </si>
  <si>
    <t>Colposcopia</t>
  </si>
  <si>
    <t>CONSULTAS MÉDICAS E EXAMES/HIPERTENSOS DE ALTO RISCO E MUITO  ALTO RISCO</t>
  </si>
  <si>
    <t xml:space="preserve">População Adulto  maior de 20 a mais.....  </t>
  </si>
  <si>
    <t>25%  POPULAÇÃO DE HIPERTENSOS  DE ALTO E MUITO ALTO RISCO</t>
  </si>
  <si>
    <t xml:space="preserve">ECG </t>
  </si>
  <si>
    <t>TESTE ERGOMETRICO</t>
  </si>
  <si>
    <t>ECOCARDIOGRAMA</t>
  </si>
  <si>
    <t>FUNDOSCOPIA</t>
  </si>
  <si>
    <t xml:space="preserve"> 2 EXAME  ANO PARA HAS DE ALTO RISCO E MUITO ALTO RISCO)</t>
  </si>
  <si>
    <t>1 / 2 ANOS PARA HAS DE ALTO RISCO E MUITO ALTO RISCO)(50% DA POPULAÇÃO DE HAS DE ALTO E MUITO ALTO RISCO)</t>
  </si>
  <si>
    <t>1 /2 ANOS PARA HAS DE ALTO RISCO E MUITO ALTO RISCO) (50% DA POPULAÇÃO DE HAS DE ALTO E MUITO ALTO RISCO)</t>
  </si>
  <si>
    <t>RETINOGRAFIA SEM CONTRASTE</t>
  </si>
  <si>
    <t>RETINOGRAFIA COM CONTRASTE</t>
  </si>
  <si>
    <t>1 /2 ANOS PARA HAS DE ALTO RISCO E MUITO ALTO RISCO) (20% DA POPULAÇÃO DE HAS DE ALTO E MUITO ALTO RISCO)</t>
  </si>
  <si>
    <t xml:space="preserve">  Consultas Especializadas em Cardiologia</t>
  </si>
  <si>
    <t>1 /2 ANOS PARA HAS DE ALTO RISCO E MUITO ALTO RISCO)(50% DA POPULAÇÃO DE HAS DE ALTO E MUITO ALTO RISCO)</t>
  </si>
  <si>
    <t xml:space="preserve">  Consultas Especializadas em Angiologia</t>
  </si>
  <si>
    <t xml:space="preserve">  Consultas Especializadas em Oftalmologia</t>
  </si>
  <si>
    <t>01 consulta ano para 100% dos HAS</t>
  </si>
  <si>
    <t xml:space="preserve">  Consultas Especializadas em Nefrologia</t>
  </si>
  <si>
    <t>MAPA</t>
  </si>
  <si>
    <t>HOLTER 24 HORAS</t>
  </si>
  <si>
    <t xml:space="preserve">Total de  Consultas e Exames para HAS de Alto e Muito Alto Risco  </t>
  </si>
  <si>
    <t>Glicemia de Jejum</t>
  </si>
  <si>
    <t>Glicemia Pós -Prandial</t>
  </si>
  <si>
    <t>Hemoglobina glicada</t>
  </si>
  <si>
    <t>Creatinina</t>
  </si>
  <si>
    <t>Colesteroal total</t>
  </si>
  <si>
    <t>Colesteroal Frações</t>
  </si>
  <si>
    <t>Triglicerides</t>
  </si>
  <si>
    <t>20%  DA POPULAÇÃO MAIOR DE 20 ANOS SÃO HIPERTENSOS</t>
  </si>
  <si>
    <t>8%  DA POPULAÇÃO MAIOR DE 20 ANOS SÃO DIABÉTICOS</t>
  </si>
  <si>
    <t>Urina Rotina</t>
  </si>
  <si>
    <t>Microalbuminúria</t>
  </si>
  <si>
    <t>Potássio</t>
  </si>
  <si>
    <t>Doppler Manual</t>
  </si>
  <si>
    <t>Laserterapia</t>
  </si>
  <si>
    <t xml:space="preserve">  Consultas de Enfermagem</t>
  </si>
  <si>
    <t xml:space="preserve">  Consultas de Nutrição</t>
  </si>
  <si>
    <t xml:space="preserve">  Consultas de Psicologia</t>
  </si>
  <si>
    <t>Consulta de Farmáceutico Clinico</t>
  </si>
  <si>
    <t>Atendimento de Assistênte Social</t>
  </si>
  <si>
    <t>Atendimento de Fisioterapia</t>
  </si>
  <si>
    <t xml:space="preserve">Total de  Consultas e Atendimento da Equipe Multidiciplinar  para HAS de Alto e Muito Alto Risco  </t>
  </si>
  <si>
    <t>1 /4 ANOS PARA HAS DE ALTO RISCO E MUITO ALTO RISCO)(25% DA POPULAÇÃO DE HAS DE ALTO E MUITO ALTO RISCO)</t>
  </si>
  <si>
    <t>13,8% de consultas de com nefrologista para os hipertensos de alto e muito alto risco (Minas Gerais)</t>
  </si>
  <si>
    <t xml:space="preserve"> 3 CONSULTA  ANO PARA HAS DE ALTO RISCO E MUITO ALTO RISCO)</t>
  </si>
  <si>
    <t xml:space="preserve"> 2 CONSULTA  ANO PARA HAS DE ALTO RISCO E MUITO ALTO RISCO)</t>
  </si>
  <si>
    <t xml:space="preserve"> 1 ATENDIMENTO  ANO PARA HAS DE ALTO RISCO E MUITO ALTO RISCO)</t>
  </si>
  <si>
    <t xml:space="preserve"> 1 ATENDIMENTO  ANO PARA HAS DE ALTO RISCO E MUITO ALTO RISCO</t>
  </si>
  <si>
    <t>Referência:PROTOCOLO CLINICO DE MINAS GERAIS PARA HAS E DM</t>
  </si>
  <si>
    <t>SEM META PACTUADA</t>
  </si>
  <si>
    <t>01 EXAME  ANO  PARA HAS DE ALTO E MUITO ALTO RISCO</t>
  </si>
  <si>
    <t>30%  POPULAÇÃO DE DIABÉTICOS  DE ALTO E MUITO ALTO RISCO</t>
  </si>
  <si>
    <t>03 consulta ano  HAS</t>
  </si>
  <si>
    <t xml:space="preserve">  Consultas Especializadas em Endocrinologia</t>
  </si>
  <si>
    <t>04 Consulta Ano para DM de Alto e Muito Alto Risco</t>
  </si>
  <si>
    <t>01 Consulta Ano para DM de Alto e Muito Alto Risco</t>
  </si>
  <si>
    <t>01 consulta ano para DM de Alto e Muito Alto Risco</t>
  </si>
  <si>
    <t>13,8% de consultas de com nefrologista para os diabeticos de alto e muito alto risco (Minas Gerais)</t>
  </si>
  <si>
    <t>1 /4 ANOS PARA DM DE ALTO RISCO E MUITO ALTO RISCO)(20% DA POPULAÇÃO DE DM DE ALTO E MUITO ALTO RISCO)</t>
  </si>
  <si>
    <t>1 /4 ANOS PARA DM DE ALTO RISCO E MUITO ALTO RISCO)(25% DA POPULAÇÃO DE DM DE ALTO E MUITO ALTO RISCO)</t>
  </si>
  <si>
    <t xml:space="preserve">1  EXAME POR  ANO PARA DM DE ALTO RISCO E MUITO ALTO RISCO) </t>
  </si>
  <si>
    <t>01 EXAME  ANO  PARA DM DE ALTO E MUITO ALTO RISCO</t>
  </si>
  <si>
    <t>De acordo com a avaliação do oftalmologista</t>
  </si>
  <si>
    <t>Verificar protocolo clinico do DM  -Exames laboratoriais  - GARANTIDOS PELA APS</t>
  </si>
  <si>
    <t>EQUIPE MULTIDICPLINAR  PARA DIABETICOS  DE ALTO RISCO E MUITO  ALTO RISCO</t>
  </si>
  <si>
    <t xml:space="preserve"> 4 CONSULTA  ANO PARA DM DE ALTO RISCO E MUITO ALTO RISCO)</t>
  </si>
  <si>
    <t>4 CONSULTA  ANO PARA DM DE ALTO RISCO E MUITO ALTO RISCO)</t>
  </si>
  <si>
    <t xml:space="preserve"> 4 CONSULTA  ANO PARADM DE ALTO RISCO E MUITO ALTO RISCO)</t>
  </si>
  <si>
    <t xml:space="preserve"> 3 CONSULTA  ANO PARA DM DE ALTO RISCO E MUITO ALTO RISCO)</t>
  </si>
  <si>
    <t xml:space="preserve"> 3 ATENDIMENTO  ANO PARA HAS DE ALTO RISCO E MUITO ALTO RISCO</t>
  </si>
  <si>
    <t>AVALIAÇÃO DO ENFERMEIRO PÉ DIABETICO</t>
  </si>
  <si>
    <t xml:space="preserve"> 1 ATENDIMENTO  ANO PARA DM DE ALTO RISCO E MUITO ALTO RISCO)</t>
  </si>
  <si>
    <t xml:space="preserve">Total de  Consultas e Atendimento da Equipe Multidiciplinar  para DMS de Alto e Muito Alto Risco  </t>
  </si>
  <si>
    <t>Município</t>
  </si>
  <si>
    <t>0 a 4 anos</t>
  </si>
  <si>
    <t>5 a 9 anos</t>
  </si>
  <si>
    <t>10 a 14 anos</t>
  </si>
  <si>
    <t>15 a 19 anos</t>
  </si>
  <si>
    <t>20 a 29 anos</t>
  </si>
  <si>
    <t>30 a 39 anos</t>
  </si>
  <si>
    <t>40 a 49 anos</t>
  </si>
  <si>
    <t>50 a 59 anos</t>
  </si>
  <si>
    <t>60 a 69 anos</t>
  </si>
  <si>
    <t>70 a 79 anos</t>
  </si>
  <si>
    <t>80 anos e mais</t>
  </si>
  <si>
    <t xml:space="preserve"> </t>
  </si>
  <si>
    <t>% da População dos Municípios Abrangidos</t>
  </si>
  <si>
    <t>Menor 1 ano</t>
  </si>
  <si>
    <t>1 ano</t>
  </si>
  <si>
    <t>2 anos</t>
  </si>
  <si>
    <t>25 a 29 anos</t>
  </si>
  <si>
    <t>30 a 34 anos</t>
  </si>
  <si>
    <t>35 a 39 anos</t>
  </si>
  <si>
    <t>40 a 44 anos</t>
  </si>
  <si>
    <t>45 a 49 anos</t>
  </si>
  <si>
    <t>50 a 54 anos</t>
  </si>
  <si>
    <t>55 a 59 anos</t>
  </si>
  <si>
    <t>60 a 64 anos</t>
  </si>
  <si>
    <t>20 a 24 anos</t>
  </si>
  <si>
    <t>65 a 69 anos</t>
  </si>
  <si>
    <t>70 a 74 anos</t>
  </si>
  <si>
    <t>75 a 79 anos</t>
  </si>
  <si>
    <t>80 anos ou mais</t>
  </si>
  <si>
    <t>Municípios Atendidos (10)</t>
  </si>
  <si>
    <t>Atendimento de Assistente Social</t>
  </si>
  <si>
    <t>Consulta de Farmacêutico Clínico</t>
  </si>
  <si>
    <r>
      <t>Município:</t>
    </r>
    <r>
      <rPr>
        <sz val="9.9"/>
        <color rgb="FF000000"/>
        <rFont val="Trebuchet MS"/>
        <family val="2"/>
      </rPr>
      <t> 320016 Água Doce do Norte, 320090 Barra de São Francisco, 320100 Boa Esperança, 320160 Conceição da Barra, 320210 Ecoporanga, 320305 Jaguaré, 320350 Montanha, 320360 Mucurici, 320390 Nova Venécia, 320405 Pedro Canário, 320410 Pinheiros, 320425 Ponto Belo, 320490 São Mateus, 320515 Vila Pavão</t>
    </r>
  </si>
  <si>
    <t>320016 Água Doce do Norte</t>
  </si>
  <si>
    <t>320090 Barra de São Francisco</t>
  </si>
  <si>
    <t>320100 Boa Esperança</t>
  </si>
  <si>
    <t>320160 Conceição da Barra</t>
  </si>
  <si>
    <t>320210 Ecoporanga</t>
  </si>
  <si>
    <t>320305 Jaguaré</t>
  </si>
  <si>
    <t>320350 Montanha</t>
  </si>
  <si>
    <t>320360 Mucurici</t>
  </si>
  <si>
    <t>320390 Nova Venécia</t>
  </si>
  <si>
    <t>320405 Pedro Canário</t>
  </si>
  <si>
    <t>320410 Pinheiros</t>
  </si>
  <si>
    <t>320425 Ponto Belo</t>
  </si>
  <si>
    <t>320490 São Mateus</t>
  </si>
  <si>
    <t>320515 Vila Pavão</t>
  </si>
  <si>
    <t>Nascim p/resid.mãe segundo Município</t>
  </si>
  <si>
    <r>
      <t>Período:</t>
    </r>
    <r>
      <rPr>
        <sz val="9.9"/>
        <color rgb="FF000000"/>
        <rFont val="Trebuchet MS"/>
        <family val="2"/>
      </rPr>
      <t> 2015</t>
    </r>
  </si>
  <si>
    <t>Nascim p/resid.mãe</t>
  </si>
  <si>
    <t>Fonte: MS/SVS/DASIS - Sistema de Informações sobre Nascidos Vivos - SINASC</t>
  </si>
  <si>
    <t>Consulte o site da Secretaria Estadual de Saúde para mais informações.</t>
  </si>
  <si>
    <t>Nota:</t>
  </si>
  <si>
    <t>1. Em 2011, houve uma mudança no conteúdo da Declaração de Nascidos Vivos, com maior detalhamento das informações coletadas. Para este ano, foram utilizados simultaneamente os dois formulários. Para mais detalhes sobre as mudanças ocorridas e os seus efeitos, veja o documento "Consolidação do Sistema de Informações sobre Nascidos Vivos - 2011".</t>
  </si>
  <si>
    <r>
      <t>Unidade da Federação:</t>
    </r>
    <r>
      <rPr>
        <sz val="9.9"/>
        <color rgb="FF000000"/>
        <rFont val="Trebuchet MS"/>
        <family val="2"/>
      </rPr>
      <t> Espírito Santo</t>
    </r>
  </si>
  <si>
    <t>Fonte:</t>
  </si>
  <si>
    <t>2000 a 2013 - Estimativas preliminares efetuadas em estudo patrocinado pela Rede Interagencial de Informações para a Saúde - Ripsa.</t>
  </si>
  <si>
    <t>2014 e 2015 – Estimativas preliminares elaboradas pelo Ministério da Saúde/SVS/CGIAE.</t>
  </si>
  <si>
    <t>Notas:</t>
  </si>
  <si>
    <t>1. Este estudo foi realizado num esforço da Ripsa de padronizar as estimativas populacionais por município, idade e sexo, no período de 2000 a 2013.</t>
  </si>
  <si>
    <t>2. Os resultados aqui apresentados estão em processo de validação e homologação pelo Ministério da Saúde e pelo IBGE.</t>
  </si>
  <si>
    <t>População residente por Faixa Etária 1 segundo Município</t>
  </si>
  <si>
    <r>
      <t>Sexo:</t>
    </r>
    <r>
      <rPr>
        <sz val="9.9"/>
        <color rgb="FF000000"/>
        <rFont val="Trebuchet MS"/>
        <family val="2"/>
      </rPr>
      <t> Feminino</t>
    </r>
  </si>
  <si>
    <t>População residente por Faixa Etária 2 segundo Município</t>
  </si>
  <si>
    <t>POPULAÇÃO RESIDENTE - BRASIL</t>
  </si>
  <si>
    <t>População residente por Faixa Etária detalhada segundo Município</t>
  </si>
  <si>
    <r>
      <t>Município:</t>
    </r>
    <r>
      <rPr>
        <sz val="9.9"/>
        <color rgb="FF000000"/>
        <rFont val="Trebuchet MS"/>
        <family val="2"/>
      </rPr>
      <t> 292200 Mucuri, 320016 Água Doce do Norte, 320090 Barra de São Francisco, 320100 Boa Esperança, 320160 Conceição da Barra, 320210 Ecoporanga, 320305 Jaguaré, 320350 Montanha, 320390 Nova Venécia, 320405 Pedro Canário, 320410 Pinheiros, 320425 Ponto Belo, 320490 São Mateus, 320515 Vila Pavão</t>
    </r>
  </si>
  <si>
    <r>
      <t>Período:</t>
    </r>
    <r>
      <rPr>
        <sz val="9.9"/>
        <color rgb="FF000000"/>
        <rFont val="Trebuchet MS"/>
        <family val="2"/>
      </rPr>
      <t> 2012</t>
    </r>
  </si>
  <si>
    <t>Fontes:</t>
  </si>
  <si>
    <t>1980, 1991, 2000 e 2010: IBGE - Censos Demográficos</t>
  </si>
  <si>
    <t>1996: IBGE - Contagem Populacional</t>
  </si>
  <si>
    <t>1981-1990, 1992-1999, 2001-2006: IBGE - Estimativas preliminares para os anos intercensitários dos totais populacionais, estratificadas por idade e sexo pelo MS/SGEP/Datasus.</t>
  </si>
  <si>
    <t>2007-2009: IBGE - Estimativas elaboradas no âmbito do Projeto UNFPA/IBGE (BRA/4/P31A) - População e Desenvolvimento. Coordenação de População e Indicadores Sociais.</t>
  </si>
  <si>
    <t>2011-2012: IBGE - Estimativas populacionais enviadas para o TCU, estratificadas por idade e sexo pelo MS/SGEP/Datasus.</t>
  </si>
  <si>
    <r>
      <t>Para alguns anos, os dados aqui apresentados não são comparáveis com as </t>
    </r>
    <r>
      <rPr>
        <u/>
        <sz val="10"/>
        <color rgb="FF000000"/>
        <rFont val="Trebuchet MS"/>
        <family val="2"/>
      </rPr>
      <t>estimativas populacionais fornecidas ao TCU</t>
    </r>
    <r>
      <rPr>
        <sz val="10"/>
        <color rgb="FF0F314A"/>
        <rFont val="Trebuchet MS"/>
        <family val="2"/>
      </rPr>
      <t>, devido a diferenças metodológicas para estimar e projetar os contingentes populacionais. Veja a </t>
    </r>
    <r>
      <rPr>
        <u/>
        <sz val="10"/>
        <color rgb="FF000000"/>
        <rFont val="Trebuchet MS"/>
        <family val="2"/>
      </rPr>
      <t>nota técnica</t>
    </r>
    <r>
      <rPr>
        <sz val="10"/>
        <color rgb="FF0F314A"/>
        <rFont val="Trebuchet MS"/>
        <family val="2"/>
      </rPr>
      <t> para detalhes da metodologia.</t>
    </r>
  </si>
  <si>
    <t>292200 Mucuri</t>
  </si>
  <si>
    <t>Água Doce do Norte</t>
  </si>
  <si>
    <t>Barra de São Francisco</t>
  </si>
  <si>
    <t>Boa Esperança</t>
  </si>
  <si>
    <t>Conceição da Barra</t>
  </si>
  <si>
    <t>Ecoporanga</t>
  </si>
  <si>
    <t>Jaguaré</t>
  </si>
  <si>
    <t>Montanha</t>
  </si>
  <si>
    <t>Mucurici</t>
  </si>
  <si>
    <t>Pedro Canário</t>
  </si>
  <si>
    <t>Pinheiros</t>
  </si>
  <si>
    <t>Ponto Belo</t>
  </si>
  <si>
    <t>São Mateus</t>
  </si>
  <si>
    <t>Vila Pavão</t>
  </si>
  <si>
    <t>Nova Venécia*</t>
  </si>
  <si>
    <t xml:space="preserve">Atenção Programada Anual </t>
  </si>
  <si>
    <t>Mulheres de 50-69 anos</t>
  </si>
  <si>
    <t>maior de 20 anos</t>
  </si>
  <si>
    <t xml:space="preserve"> 1 EXAME  ANO PARA DM DE ALTO RISCO E MUITO ALTO RISCO (25%) </t>
  </si>
  <si>
    <t xml:space="preserve">Fora da faizxa etária </t>
  </si>
  <si>
    <t>Fora da Faixa etária</t>
  </si>
  <si>
    <t>NECESSIDADES EM SAÚDE NA LINHA DE CUIDADO PARA HIPERTENSÃO ARTERIAL SISTEMICA (HAS) - UNIDADE CUIDAR NORTE - ESPIRITO SANTO</t>
  </si>
  <si>
    <t>NECESSIDADES EM SAÚDE NA LINHA DE CUIDADO PARA HIPERTENSÃO ARTERIAL SISTEMICA (HAS) - UNIDADE CUIDAR NORTE   - ESPIRITO SANTO</t>
  </si>
  <si>
    <t>NECESSIDADES EM SAÚDE NA LINHA DE CUIDADO PARA DIABETES MELLITUS (DM) - UNIDADE CUIDAR NORTE   - ESPIRITO SANTO</t>
  </si>
  <si>
    <t>CONSULTAS MÉDICAS E EXAMES/DIABETICOS MELLITUS (DM) DE ALTO RISCO E MUITO  ALTO RISCO</t>
  </si>
  <si>
    <t>SERVIÇOS OPERACIONALIZADOS PELO PRESTADOR EM NOVA VENECIA</t>
  </si>
  <si>
    <t xml:space="preserve">SERVIÇOS </t>
  </si>
  <si>
    <t>CONSULTA COM ENDOCRINOLOGIA</t>
  </si>
  <si>
    <t>VALOR ANUAL CONTRATADO PREVISTA</t>
  </si>
  <si>
    <t>VALOR MENSAL CONTRATADO PREVISTO</t>
  </si>
  <si>
    <t>QTDE ANUAL PREVISTA</t>
  </si>
  <si>
    <t xml:space="preserve">QTDE MENSAL PREVISTA </t>
  </si>
  <si>
    <t xml:space="preserve">CONSULTA COM NUTRICIONISTA </t>
  </si>
  <si>
    <t>CONSULTA COM ENFERMEIRO</t>
  </si>
  <si>
    <t>CONSULTA COM CARDIOLOGIA</t>
  </si>
  <si>
    <t>ECG</t>
  </si>
  <si>
    <t>TESTE DE ESFORÇO</t>
  </si>
  <si>
    <t xml:space="preserve">EC0DOPPLER </t>
  </si>
  <si>
    <t>CONSULTA ANGIOLOGIA</t>
  </si>
  <si>
    <t>CONSULTA DE OFTALMOLOGIA</t>
  </si>
  <si>
    <t>MAPEAMENTO DE RETINA</t>
  </si>
  <si>
    <t>TONOMETRIA</t>
  </si>
  <si>
    <t>CONSULTA DERMATOLOGIA</t>
  </si>
  <si>
    <t>CONSULTA DE GASTRO</t>
  </si>
  <si>
    <t>COLONOSCOPIA</t>
  </si>
  <si>
    <t>ENDOSCOPIA</t>
  </si>
  <si>
    <t>RAIO X</t>
  </si>
  <si>
    <t>ULTRASSOM</t>
  </si>
  <si>
    <t>MAMOGRAFIA UNILATERAL</t>
  </si>
  <si>
    <t>População 2015</t>
  </si>
  <si>
    <t>População Adulta 20 anos e mais   ANO 2015</t>
  </si>
  <si>
    <t>ATENDIMENTO DA EQUIPE MULTIDICIPLINAR/HIPERTENSOS DE ALTO RISCO E MUITO  ALTO RISCO</t>
  </si>
  <si>
    <t>TOTAL DE SERVIÇOS CONTRATADOS</t>
  </si>
  <si>
    <t>OBSERVAÇÃO</t>
  </si>
  <si>
    <t>EQUIPAMENTO ADQUIRIDO PELO PRESTADOR</t>
  </si>
  <si>
    <t>MAMOGRAFIA BILATERAL</t>
  </si>
  <si>
    <t>TOTAL DE SERVIÇOS PREVISTO COM INVESTIMENTO DO PRESTADOR</t>
  </si>
  <si>
    <t>TOTAL PREVISTO REALIZADO COM EQUIPAMENTOS ADQUIRIDOS PELO PRESTADOR NO PERIODO DE 18/09/2017 A 31/10/2017</t>
  </si>
  <si>
    <t>VALOR MENSAL REALIZADO MÊS 09/2017</t>
  </si>
  <si>
    <t>VALOR MENSAL PAGO MÊS 09/2017</t>
  </si>
  <si>
    <t>VALOR MENSAL REALIZADO MÊS 10/2017</t>
  </si>
  <si>
    <t>VALOR MENSAL PAGO MÊS 10/2017</t>
  </si>
  <si>
    <t>TOTAL PAGO AO PRESTADOR                              R$ 66.377,41</t>
  </si>
  <si>
    <t>CONSULTA PROTOLOGISTA</t>
  </si>
  <si>
    <t>MUNICIPIOS ATENDIDOS NO PERIODO DE 18/09/2017 A 31/10/2017 - UNIDADE CUIDAR NORTE</t>
  </si>
  <si>
    <t>Municípios Adstritos</t>
  </si>
  <si>
    <t>Mamografia</t>
  </si>
  <si>
    <t>Consulta com Gastroenterologia</t>
  </si>
  <si>
    <t>Consulta com Endocrinologista</t>
  </si>
  <si>
    <t>Consulta com Dermatologia</t>
  </si>
  <si>
    <t>CUSTO DA LINHA DE CUIDADO DE HIPERTENSO E DIABETICO</t>
  </si>
  <si>
    <t>CONSULTAS MÉDICAS PARA HAS E DM</t>
  </si>
  <si>
    <t>CATEGORIA PROFISSIONAL NECESSÁRIO PARA CARTEIRA DE SERVIÇOS</t>
  </si>
  <si>
    <t>QTDE CONSULTA ANO</t>
  </si>
  <si>
    <t>VALOR ANO</t>
  </si>
  <si>
    <t>QTDE MENSAL</t>
  </si>
  <si>
    <t>VALOR MENSAL</t>
  </si>
  <si>
    <t>CARGA HORARIA MENSAL NECESSARIA</t>
  </si>
  <si>
    <t>MEMORIA</t>
  </si>
  <si>
    <t>NUMERO DE ATENDIMENTO POR HORA</t>
  </si>
  <si>
    <t>Valor Unitario</t>
  </si>
  <si>
    <t>Consultas de Cardiologia</t>
  </si>
  <si>
    <t>03 CONSULTAS POR HORA</t>
  </si>
  <si>
    <t>Consulta de Angiologia</t>
  </si>
  <si>
    <t>Consulta de Oftalmologia</t>
  </si>
  <si>
    <t>Consulta de Nefrologia</t>
  </si>
  <si>
    <t>Consulta de Endocrinologia</t>
  </si>
  <si>
    <t>3 CONSULTAS POR HORA</t>
  </si>
  <si>
    <t>TOTAL DE CONSULTAS MÉDICAS PARA A LINHA DE CUIDADO  PARA HAS/DM E PÉ DIABÉTICO</t>
  </si>
  <si>
    <t>EXAMES</t>
  </si>
  <si>
    <t>QTDE EXAME ANO</t>
  </si>
  <si>
    <t>NUMERO DE EXAMES POR HORA</t>
  </si>
  <si>
    <t>Médico Cardiologista</t>
  </si>
  <si>
    <t>Teste Ergometrico</t>
  </si>
  <si>
    <t>02 EXAMES POR HORA</t>
  </si>
  <si>
    <t>Ecocardiograma</t>
  </si>
  <si>
    <t xml:space="preserve">LAUDO EXAME </t>
  </si>
  <si>
    <t>Médico Oftalmologsita</t>
  </si>
  <si>
    <t>Fundoscopia</t>
  </si>
  <si>
    <t>DENTRO DO TEMPO DA CONSULTA</t>
  </si>
  <si>
    <t>Retinografia sem contraste</t>
  </si>
  <si>
    <t>03 EXAMES POR HORA</t>
  </si>
  <si>
    <t>Retinografia com constraste</t>
  </si>
  <si>
    <t>DE ACORDO COM AVALIAÇÃO OFTALMOLOGICA</t>
  </si>
  <si>
    <t>Laserterapia(Fotocoagulação a lazer)</t>
  </si>
  <si>
    <t>Técnico em Enfermagem</t>
  </si>
  <si>
    <t>06 EXAMES POR HORA</t>
  </si>
  <si>
    <t xml:space="preserve">TOTAL DE EXAMES PARA A LINHA DE CUIDADO  PARA HAS E DM </t>
  </si>
  <si>
    <t>ATENDIMENTO DA EQUIPE MULTIDICIPLINAR NECESSÁRIOS</t>
  </si>
  <si>
    <t>ATENDIMENTO</t>
  </si>
  <si>
    <t>QTDE ATENDIMENTO ANO</t>
  </si>
  <si>
    <t>VALOR ANO COM ENCARGOS DOS PROFISSIONAIS NECESSÁRIOS</t>
  </si>
  <si>
    <t>CARGA HORARIA MENSAL NECESSARIA EM HORAS</t>
  </si>
  <si>
    <t>NUMERO DE ATENDIMENTOS  POR HORA</t>
  </si>
  <si>
    <t>VALOR   SALARIO  MENSAL COM ENCARGOS</t>
  </si>
  <si>
    <t>CARGA HORARIA SEMANAL</t>
  </si>
  <si>
    <t>CARGA HORARIA MENSAL</t>
  </si>
  <si>
    <t>VALOR POR HORA</t>
  </si>
  <si>
    <t>Assistente Social</t>
  </si>
  <si>
    <t xml:space="preserve">Atendimento </t>
  </si>
  <si>
    <t>02 por hora</t>
  </si>
  <si>
    <t xml:space="preserve">Enfermeiro </t>
  </si>
  <si>
    <t xml:space="preserve">Consulta </t>
  </si>
  <si>
    <t>3 por hora</t>
  </si>
  <si>
    <t>Enfermeiro de Pé Diabetico</t>
  </si>
  <si>
    <t>Avaliação</t>
  </si>
  <si>
    <t>Farmacêutico Clinico</t>
  </si>
  <si>
    <t>Atendimento</t>
  </si>
  <si>
    <t>03  por hora</t>
  </si>
  <si>
    <t>Fisioterapeuta</t>
  </si>
  <si>
    <t>Nutricionista</t>
  </si>
  <si>
    <t>03 por hora</t>
  </si>
  <si>
    <t>Psicologo</t>
  </si>
  <si>
    <t>Tecnico em Enfermagem</t>
  </si>
  <si>
    <t>06 por hora</t>
  </si>
  <si>
    <t>TOTAL DE PROFISSIONAIS DA EQUIPE MULTIDICIPLINAR PARA A LINHA DE CUIDADO HAS/DM E PÉ DIABÉTICO</t>
  </si>
  <si>
    <t>Referencia Consultoria Planisa</t>
  </si>
  <si>
    <t>Jornada de Trabalho Mensal Para fins legais, o mês comercial tem 5 semanas.Ex:  Assim 44 horas por semana x 5 = 220 horas mensais</t>
  </si>
  <si>
    <t>TOTAL DE META FISICO E CUSTO FINANCEIRO PARA A LINHA DE CUIDADO HAS/DM E PÉ DIABETICO</t>
  </si>
  <si>
    <t>TOTAL PARA 100% DA POPULAÇÃO ESTRATIFICADA</t>
  </si>
  <si>
    <t>META PARA O 1o ANO</t>
  </si>
  <si>
    <t>25% DA POPULAÇÃO ESTRATIFICADA</t>
  </si>
  <si>
    <t>CONSULTAS MÉDICAS</t>
  </si>
  <si>
    <t>Consultas Obstetricas</t>
  </si>
  <si>
    <t>Consultas Pediatricas</t>
  </si>
  <si>
    <t>Consultas  Mastologicas</t>
  </si>
  <si>
    <t>Medico Ginecologicas</t>
  </si>
  <si>
    <t>TOTAL DE CONSULTAS MÉDICAS PARA A LINHA DE CUIDADO  PARA GAR;CAR;CMAMA;CCU</t>
  </si>
  <si>
    <t>QTDE DE EXAMES ANO</t>
  </si>
  <si>
    <t>MÉDICO ULTRASSONOGRAFISTA</t>
  </si>
  <si>
    <t>Ultrassonografia Obstetrico</t>
  </si>
  <si>
    <t>04 EXAMES POR HORA</t>
  </si>
  <si>
    <t>Ultrassonografia Obstetrico com Doppler</t>
  </si>
  <si>
    <t>Utrassonografia Mama</t>
  </si>
  <si>
    <t>Ultrassonografia Pelvico</t>
  </si>
  <si>
    <t>4 HORAS</t>
  </si>
  <si>
    <t>Ultrassonografista Transvaginal</t>
  </si>
  <si>
    <t>19 HORAS</t>
  </si>
  <si>
    <t>Mamografia bilateral</t>
  </si>
  <si>
    <t>120 horas</t>
  </si>
  <si>
    <t>Média de 13 exames dia</t>
  </si>
  <si>
    <t>Mamografia unilateral</t>
  </si>
  <si>
    <t>MEDICO RADIOLOGISTA</t>
  </si>
  <si>
    <t>TECNICO EM ENFERMAGEM</t>
  </si>
  <si>
    <t>1 HORA</t>
  </si>
  <si>
    <t>TOTAL DE EXAMES PARA A LINHA DE CUIDADO  PARA GAR;CAR;CMAMA;CCU</t>
  </si>
  <si>
    <t>Eletrocauterização</t>
  </si>
  <si>
    <t>CARTEIRA DE SERVIÇOS  UNIDADE CUIDAR NORTE</t>
  </si>
  <si>
    <t>141 HORAS</t>
  </si>
  <si>
    <t>527  HORAS</t>
  </si>
  <si>
    <t>22 HORAS</t>
  </si>
  <si>
    <t>TOCOCARDIOGRAFIA</t>
  </si>
  <si>
    <t>42 HORAS</t>
  </si>
  <si>
    <t>15 HORAS</t>
  </si>
  <si>
    <t>INCLUSO NO TEMPO DA CONSULTA MÉDICA</t>
  </si>
  <si>
    <t>1392  HORAS</t>
  </si>
  <si>
    <t>592 HORAS</t>
  </si>
  <si>
    <t>82 HORAS</t>
  </si>
  <si>
    <t>768 HORAS</t>
  </si>
  <si>
    <t>NÃO LOCALIZEI NA TABELA DO CIM NORTE</t>
  </si>
  <si>
    <t>372 horas</t>
  </si>
  <si>
    <t xml:space="preserve">TOTAL DE CONSULTAS E EXAMES PARA A LINHA DE CUIDADO  PARA HAS E DM </t>
  </si>
  <si>
    <t>392 horas</t>
  </si>
  <si>
    <t>80 horas</t>
  </si>
  <si>
    <t>424 horas</t>
  </si>
  <si>
    <t>592 horas</t>
  </si>
  <si>
    <t>12.5%</t>
  </si>
  <si>
    <t>QUADRO DE PESSOAL UNIDADE CUIDAR NOTE - NOVA VENECIA</t>
  </si>
  <si>
    <t>CARGO</t>
  </si>
  <si>
    <t>VENCIMENTO</t>
  </si>
  <si>
    <t>INSALUBRIDADE</t>
  </si>
  <si>
    <t>1/12 13o SALARIO</t>
  </si>
  <si>
    <t>1/12 Férias</t>
  </si>
  <si>
    <t>1/3 férias</t>
  </si>
  <si>
    <t>TOTAL VENCIMENTO</t>
  </si>
  <si>
    <t>INSS PARTE PATRONAL 26,8%</t>
  </si>
  <si>
    <t>8% FGTS</t>
  </si>
  <si>
    <t>1% PIS</t>
  </si>
  <si>
    <t>40% MULTA RESCISORIA</t>
  </si>
  <si>
    <t>CUSTO  TOTAL COM ENCARGOS - UNITARIO POR  MÊS</t>
  </si>
  <si>
    <t>CUSTO UNITARIO POR  ANO</t>
  </si>
  <si>
    <t xml:space="preserve">QTDE DE PROFISSIONAL UNIDADE CUIDAR NORTE -  CIM NORTE </t>
  </si>
  <si>
    <t>CUSTO MENSAL DA UNIDADE CUIDAR NORTE</t>
  </si>
  <si>
    <t>20% SM 937,00</t>
  </si>
  <si>
    <t>Coordenador Assistencial</t>
  </si>
  <si>
    <t>200 horas</t>
  </si>
  <si>
    <t>Gerente Administrativo</t>
  </si>
  <si>
    <t>150 horas</t>
  </si>
  <si>
    <t>Educador Fisico</t>
  </si>
  <si>
    <t>Farmaceutica Clinica</t>
  </si>
  <si>
    <t>220 horas</t>
  </si>
  <si>
    <t>Fisioterapeuta a contratar</t>
  </si>
  <si>
    <t>Nutricionista a contratar</t>
  </si>
  <si>
    <t>15 horas</t>
  </si>
  <si>
    <t>Faturista</t>
  </si>
  <si>
    <t>Auxiliar Administrativo</t>
  </si>
  <si>
    <t>Auxiliar de Higienização a contratar</t>
  </si>
  <si>
    <t>Porteiro a contratar</t>
  </si>
  <si>
    <t>CUSTO PARA AS  LINHAS  DE CUIDADO DA SAUDE</t>
  </si>
  <si>
    <t>OBSERVAÇÃO 100% DA POPULAÇÃO ADSTRITA ESTRATIFICADA</t>
  </si>
  <si>
    <t>LINHAS DE CUIDADOS PARA A SAUDE DA MULHER E DA CRIANÇA - CATEGORIA PROFISSIONAL NECESSÁRIO PARA CARTEIRA DE SERVIÇOS</t>
  </si>
  <si>
    <t>OBSERVAÇÃO : ATENDIMENTO PARA 100% DA POPULAÇÃO ADSTRITA ESTRATIFICADA</t>
  </si>
  <si>
    <t>TOTAL GERAL PARA CONSULTAL E EXAMES PARA A LINHA DE CUIDADO  PARA GAR;CAR;CMAMA;CCU</t>
  </si>
  <si>
    <t>META PARA HAS E DM DE 12,5% ANO</t>
  </si>
  <si>
    <t>30% DO CUSTOS COM CONSULTAS EXAMES E RH</t>
  </si>
  <si>
    <t xml:space="preserve">OUTRAS DESPESAS DA UNIDADE CUIDAR NORTE </t>
  </si>
  <si>
    <t>DISCRIMINAÇÃO DA DESPESA</t>
  </si>
  <si>
    <t>PARAMETRO</t>
  </si>
  <si>
    <t>BASE DE CALCULO ANUAL</t>
  </si>
  <si>
    <t>CUSTO ANUAL COM RH DA UNIDADE CUIDAR NORTE</t>
  </si>
  <si>
    <t>MENSAL</t>
  </si>
  <si>
    <t>ANUAL</t>
  </si>
  <si>
    <t xml:space="preserve">META 12,5 % MENSAL </t>
  </si>
  <si>
    <t>META 12,5% ANUAL</t>
  </si>
  <si>
    <t>30% MENSAL</t>
  </si>
  <si>
    <t>10% ANUAL</t>
  </si>
  <si>
    <t>CUSTO COM INSUMOS;FILMES; MEDICAMENTOS; MATERIAL DE ESCRITORIO; INTERNET;MATERIAL DE LIMPEZA;CONSUMO COM AGÚA;CONSUMO COM ENERGIA, TELEFONE ETC</t>
  </si>
  <si>
    <t>CUSTO TOTAL DA UNIDADE CUIDAR NORTE PARA AS LINHAS DE CUIDADO COM A SAUDE DA MULHER,CRIANÇA, HIPERTENSO E DIABETICO(12,5%)</t>
  </si>
  <si>
    <t>TOTAL DO CUSTO</t>
  </si>
  <si>
    <t>RECURSO ESTADUAL - ESPIRITO SANTO PARA UNIDADE CUIDAR NORTE</t>
  </si>
  <si>
    <t xml:space="preserve">RECURSO UNIÃO - PPI </t>
  </si>
  <si>
    <t>FONTE DE RECURSOS FINANCEIROS UNIDADE CUIDAR NORTE</t>
  </si>
  <si>
    <t>DIFERENÇA</t>
  </si>
  <si>
    <t xml:space="preserve">A diferença mensal entre a despesas e a receita de R$ 56.242,17  a menos é adminstravel porque os usuários das linhas de cuidados não são captados imediatamente. forma </t>
  </si>
  <si>
    <t xml:space="preserve">TOTAL DOS RECURSOS FINANCEIROS DISPONIVEIS  PARA UNIDADE CUIDAR NORTE </t>
  </si>
  <si>
    <t>Enfermeiro</t>
  </si>
  <si>
    <t>Psicólogo</t>
  </si>
  <si>
    <t>Técnico de Enfermagem</t>
  </si>
  <si>
    <t>SUBPOPULAÇÃO ALVO</t>
  </si>
  <si>
    <t>Exames</t>
  </si>
  <si>
    <t>Total geral</t>
  </si>
  <si>
    <t>dos atend.</t>
  </si>
  <si>
    <t>Nutri-cionista</t>
  </si>
  <si>
    <t>Fisiote-rapeuta</t>
  </si>
  <si>
    <t>Atendi-mentos</t>
  </si>
  <si>
    <t>1 ex. / 2 anos</t>
  </si>
  <si>
    <t>das mamogr.</t>
  </si>
  <si>
    <t>Mamografia Bilateral</t>
  </si>
  <si>
    <t>INVESTIGAÇÃO</t>
  </si>
  <si>
    <t>RASTREA-MENTO</t>
  </si>
  <si>
    <t>Masto-logista</t>
  </si>
  <si>
    <t>Meta de cobertura</t>
  </si>
  <si>
    <t>% definido por município, de acordo com a cobertura e estratificação de risco na APS</t>
  </si>
  <si>
    <t>Exames - investigação</t>
  </si>
  <si>
    <t>Ca MAMA</t>
  </si>
  <si>
    <t>Ca COLO</t>
  </si>
  <si>
    <t>1 ex. / 3 anos</t>
  </si>
  <si>
    <t>Citopato-lógico</t>
  </si>
  <si>
    <t>Biópsia do colo uterino</t>
  </si>
  <si>
    <t>Cirurgia de Alta
Frequência -CAF</t>
  </si>
  <si>
    <t>Eletrocau-terização</t>
  </si>
  <si>
    <t>Citopato-lógico alterado</t>
  </si>
  <si>
    <t>dos exames</t>
  </si>
  <si>
    <t>Biópsias com alteração</t>
  </si>
  <si>
    <t>das biópsias</t>
  </si>
  <si>
    <t>das biópsias com alteração</t>
  </si>
  <si>
    <t>Gineco-logista</t>
  </si>
  <si>
    <t>atend. / citop. Alterado</t>
  </si>
  <si>
    <t>ATENDIMENTO / PROCEDIMENTO</t>
  </si>
  <si>
    <t>Técnico em Radiologia</t>
  </si>
  <si>
    <t>atend. / mamografia</t>
  </si>
  <si>
    <t>das mamogr. BI-RADS 0</t>
  </si>
  <si>
    <r>
      <rPr>
        <u/>
        <sz val="10"/>
        <color theme="1"/>
        <rFont val="Calibri"/>
        <family val="2"/>
        <scheme val="minor"/>
      </rPr>
      <t>Conduta:</t>
    </r>
    <r>
      <rPr>
        <sz val="10"/>
        <color theme="1"/>
        <rFont val="Calibri"/>
        <family val="2"/>
        <scheme val="minor"/>
      </rPr>
      <t xml:space="preserve">
Manter mamografia a cada 2 anos</t>
    </r>
  </si>
  <si>
    <t>das mamogr. BI-RADS 3</t>
  </si>
  <si>
    <r>
      <rPr>
        <u/>
        <sz val="10"/>
        <color theme="1"/>
        <rFont val="Calibri"/>
        <family val="2"/>
        <scheme val="minor"/>
      </rPr>
      <t>Conduta:</t>
    </r>
    <r>
      <rPr>
        <sz val="10"/>
        <color theme="1"/>
        <rFont val="Calibri"/>
        <family val="2"/>
        <scheme val="minor"/>
      </rPr>
      <t xml:space="preserve">
Mamografia a cada 6 meses</t>
    </r>
  </si>
  <si>
    <t>BI-RADS
3</t>
  </si>
  <si>
    <t>BI-RADS
0</t>
  </si>
  <si>
    <t>das mamogr. BI-RADS 4-5-6</t>
  </si>
  <si>
    <t>BI-RADS
1-2</t>
  </si>
  <si>
    <t>BI-RADS
4-5-6</t>
  </si>
  <si>
    <t>HIPERTENSÃO</t>
  </si>
  <si>
    <t>DIABETES</t>
  </si>
  <si>
    <t>População &gt; 20 anos</t>
  </si>
  <si>
    <t>da pop. &gt; 20 anos</t>
  </si>
  <si>
    <t>do total de hipertensos</t>
  </si>
  <si>
    <t>Médico Oftalmologista</t>
  </si>
  <si>
    <t>Médico Cardio-logista</t>
  </si>
  <si>
    <t>Médico Oftalmo-logista</t>
  </si>
  <si>
    <t>Médico Angiologista</t>
  </si>
  <si>
    <t>Médico Nefrologista</t>
  </si>
  <si>
    <t>Farmacêutico</t>
  </si>
  <si>
    <t>Farma-cêutico</t>
  </si>
  <si>
    <t>atend./ Hipert.</t>
  </si>
  <si>
    <t>Teste Ergométrico</t>
  </si>
  <si>
    <t>Ecocar-diograma</t>
  </si>
  <si>
    <t>Holter 24 horas</t>
  </si>
  <si>
    <t>Retinografia com contraste</t>
  </si>
  <si>
    <t>exames / Hipert.</t>
  </si>
  <si>
    <t>Subpopu-lação com DM</t>
  </si>
  <si>
    <t>Diabéticos  Alto e Muito Alto Risco</t>
  </si>
  <si>
    <t>Médico Endocrino-logista</t>
  </si>
  <si>
    <t>atend./ Diab.</t>
  </si>
  <si>
    <t>exames / Diab.</t>
  </si>
  <si>
    <t>Médico Endocrinologista</t>
  </si>
  <si>
    <t>Laserterapia - Fotocoagu-lação a laser</t>
  </si>
  <si>
    <t>ITB - Doppler Manual</t>
  </si>
  <si>
    <t>N.</t>
  </si>
  <si>
    <t>ATENDIMENTO MULTIPROFISSIONAL ANUAL</t>
  </si>
  <si>
    <t>dos Diab.</t>
  </si>
  <si>
    <t>EXAMES ESPECIALIZADOS ANUAL</t>
  </si>
  <si>
    <t>CONTRATUALIZAÇÃO</t>
  </si>
  <si>
    <t>CONSÓRCIO</t>
  </si>
  <si>
    <t>&lt;=&gt;</t>
  </si>
  <si>
    <t>PROFISSIONAIS</t>
  </si>
  <si>
    <t>PRESTADORES</t>
  </si>
  <si>
    <t>FMS Nova Venécia (PPI)</t>
  </si>
  <si>
    <t>Contrato Rateio Municípios</t>
  </si>
  <si>
    <t>modelagem para as outras linhas de cuidado (onco)</t>
  </si>
  <si>
    <t>completar a programação física financeira</t>
  </si>
  <si>
    <t>1 - Contrato Programa - SESA</t>
  </si>
  <si>
    <t>Educador Físico</t>
  </si>
  <si>
    <r>
      <t xml:space="preserve">Municípios Atendidos
</t>
    </r>
    <r>
      <rPr>
        <sz val="10"/>
        <color theme="1"/>
        <rFont val="Calibri"/>
        <family val="2"/>
        <scheme val="minor"/>
      </rPr>
      <t>(inserir nomes)</t>
    </r>
  </si>
  <si>
    <t>Mulheres
25 a 64 anos</t>
  </si>
  <si>
    <t>Mulheres
50 a 69 anos</t>
  </si>
  <si>
    <t>Taxa de utilização
do SUS</t>
  </si>
  <si>
    <t>% do total
da região</t>
  </si>
  <si>
    <t>(da base populacional)</t>
  </si>
  <si>
    <t>Estimado</t>
  </si>
  <si>
    <t>Programado</t>
  </si>
  <si>
    <t>Número de mulheres</t>
  </si>
  <si>
    <t>Já incluido no cálculo anual de rastrea-mento.</t>
  </si>
  <si>
    <t>cons. / proced. 0, 3, 4, 5 e 6</t>
  </si>
  <si>
    <t>dos exasmes alterados</t>
  </si>
  <si>
    <t>INVESTIGAÇÃO / TRATAMENTO</t>
  </si>
  <si>
    <t xml:space="preserve">Procedi-mentos - investigação /tratamento </t>
  </si>
  <si>
    <r>
      <t xml:space="preserve">EZT do colo uterino
</t>
    </r>
    <r>
      <rPr>
        <sz val="8"/>
        <color theme="1"/>
        <rFont val="Calibri"/>
        <family val="2"/>
        <scheme val="minor"/>
      </rPr>
      <t>(EZT)</t>
    </r>
  </si>
  <si>
    <r>
      <rPr>
        <u/>
        <sz val="9"/>
        <color theme="1"/>
        <rFont val="Calibri"/>
        <family val="2"/>
        <scheme val="minor"/>
      </rPr>
      <t>Conduta:</t>
    </r>
    <r>
      <rPr>
        <sz val="9"/>
        <color theme="1"/>
        <rFont val="Calibri"/>
        <family val="2"/>
        <scheme val="minor"/>
      </rPr>
      <t xml:space="preserve">
Biopsia/ exérese de nódulo </t>
    </r>
  </si>
  <si>
    <r>
      <rPr>
        <u/>
        <sz val="9"/>
        <color theme="1"/>
        <rFont val="Calibri"/>
        <family val="2"/>
        <scheme val="minor"/>
      </rPr>
      <t>Conduta:</t>
    </r>
    <r>
      <rPr>
        <sz val="9"/>
        <color theme="1"/>
        <rFont val="Calibri"/>
        <family val="2"/>
        <scheme val="minor"/>
      </rPr>
      <t xml:space="preserve">
Punção  ag. grossa (Core Biopys)</t>
    </r>
  </si>
  <si>
    <r>
      <rPr>
        <u/>
        <sz val="9"/>
        <color theme="1"/>
        <rFont val="Calibri"/>
        <family val="2"/>
        <scheme val="minor"/>
      </rPr>
      <t>Conduta:</t>
    </r>
    <r>
      <rPr>
        <sz val="9"/>
        <color theme="1"/>
        <rFont val="Calibri"/>
        <family val="2"/>
        <scheme val="minor"/>
      </rPr>
      <t xml:space="preserve">
Punção ag. fina (PAAF)</t>
    </r>
  </si>
  <si>
    <r>
      <rPr>
        <u/>
        <sz val="10"/>
        <color theme="1"/>
        <rFont val="Calibri"/>
        <family val="2"/>
        <scheme val="minor"/>
      </rPr>
      <t>Conduta:</t>
    </r>
    <r>
      <rPr>
        <sz val="10"/>
        <color theme="1"/>
        <rFont val="Calibri"/>
        <family val="2"/>
        <scheme val="minor"/>
      </rPr>
      <t xml:space="preserve">
Ultrassom mamária bilateral</t>
    </r>
  </si>
  <si>
    <t>EXAMES ESPECIALIZADOS / TRATAMENTOS</t>
  </si>
  <si>
    <t>Exames / Tratamentos</t>
  </si>
  <si>
    <t>Prevalência DRC</t>
  </si>
  <si>
    <t>Estimativa</t>
  </si>
  <si>
    <t>Diabéticos Alto e Muito Alto Risco</t>
  </si>
  <si>
    <t>Necessidades em saúde na linha de cuidado para Hipertensão Arterial Sistêmica e Diabetes Mellitus de alto e muito alto risco</t>
  </si>
  <si>
    <t>Base populacional para estudo da necessidade de saúde</t>
  </si>
  <si>
    <t>Região de Saúde:</t>
  </si>
  <si>
    <t>Programação física financeira da AAE</t>
  </si>
  <si>
    <t>Somente as células em cor "cinza" são editáveis, devendo ser preenchidas com os dados necessários para a programação.</t>
  </si>
  <si>
    <t>BASE POPULACIONAL</t>
  </si>
  <si>
    <t>CONASS / LIACC - Samonte</t>
  </si>
  <si>
    <t>Faixa etária para rastreamento do Câncer de Mama:</t>
  </si>
  <si>
    <t>Ministério da Saúde / INCA</t>
  </si>
  <si>
    <t>Faixa etária para rastreamento do Câncer de Colo de Útero:</t>
  </si>
  <si>
    <t>Fonte dos parâmetros assistenciais utilizados para estimativa do número de atendimentos, exames e procedimentos necessários:</t>
  </si>
  <si>
    <t>Câncer de Colo de Útero:</t>
  </si>
  <si>
    <t>Câncer de Mama:</t>
  </si>
  <si>
    <t>Ministério da Saúde / INCA, adaptado por CONASS / LIACC - Samonte</t>
  </si>
  <si>
    <t>Ministério da Saúde / Portaria 1.631 - 01/10/2015</t>
  </si>
  <si>
    <t>HIPERTENSÃO E DIABETES - PROGRAMAÇÃO</t>
  </si>
  <si>
    <t>A aba "HiperDia - Progr." dimensiona a necessidade em saúde na linha de cuidado para Hipertensão Arterial Sistêmica e Diabetes Mellitus de alto e muito alto risco.</t>
  </si>
  <si>
    <t>Fonte dos parâmetros de prevalência epidemiológica utilizados para estimativa da população alvo:</t>
  </si>
  <si>
    <t>Hipertensão:</t>
  </si>
  <si>
    <t>Hipertensão de Alto (e Muito Alto) Risco:</t>
  </si>
  <si>
    <t>Diabetes de Alto (e Muito Alto) Risco:</t>
  </si>
  <si>
    <t>Diabetes:</t>
  </si>
  <si>
    <t xml:space="preserve">Definir a meta de cobertura de atendimentos, ou seja, qual o percentual dos usuários estimados que se espera acompanhar no ambulatório. </t>
  </si>
  <si>
    <t>Sobre as metas de cobertura:</t>
  </si>
  <si>
    <t>Sobre a parametrização epidemiológica e assistencial</t>
  </si>
  <si>
    <t>Os cálculos da programação são definidos para o período de 1 ano.</t>
  </si>
  <si>
    <t>Propõe a gestão da condição de saúde com base populacional (a partir da necessidade de saúde da população adistrita a um determinado território de saúde) para o dimensionamento do volume de atendimentos esperados e do custo final relativo às metas definidas, base para os instrumentos de contratualização.</t>
  </si>
  <si>
    <t>CONFIGURAÇÃO GERAL</t>
  </si>
  <si>
    <r>
      <t>Para esclarecimentos de dúvidas na utilização ou sugestões para melhoria do instrumento, enviar e-mail para: Marco A. B. Matos &lt;</t>
    </r>
    <r>
      <rPr>
        <u/>
        <sz val="11"/>
        <color theme="3"/>
        <rFont val="Calibri"/>
        <family val="2"/>
        <scheme val="minor"/>
      </rPr>
      <t>marcobmatos@gmail.com</t>
    </r>
    <r>
      <rPr>
        <sz val="11"/>
        <color theme="1"/>
        <rFont val="Calibri"/>
        <family val="2"/>
        <scheme val="minor"/>
      </rPr>
      <t>&gt;.</t>
    </r>
  </si>
  <si>
    <t>O instrumento foi configurado para a atenção à saúde da Mulher e Criança e do usuário com Hipertensão Arterial Sistêmica e Diabete Mellitus.</t>
  </si>
  <si>
    <t>A planilha está protegida, com o objetivo de evitar eventuais alterações das fórmulas e conteúdos.</t>
  </si>
  <si>
    <t>Uma das características do novo modelo é que o acesso ao ambulatório de especialidade é ordenado pelas equipes de APS, a partir da estratificação de risco do usuário e identificação daquele com alto ou muito alto risco, público alvo da AAE. Assim, a meta de cobertura na AAE é definida a partir da programação da APS (das metas de cobertura pactuadas pelas equipes), devendo ser definida a partir da integração entre os dois níveis de atenção.</t>
  </si>
  <si>
    <t>Na medida em que se desenvolve a experiência do próprio ambulatório, caso haja um registro de qualidade dos atendimentos, podem ser progressivamente estudados e definidos os parâmetros locais, tornando a programação mais precisa e contextualizada.</t>
  </si>
  <si>
    <t>Do número de nascidos vivos relativo ao último ano disponível no SINASC.</t>
  </si>
  <si>
    <t>Investigação:</t>
  </si>
  <si>
    <t>Tratamento ambulatorial:</t>
  </si>
  <si>
    <t>Como a cobertura das subpopulações alvo (usuários identificados e em acompanhamento) pelas equipes de APS é variável, para a programação integrada, a equipe do ambulatório de atenção especializada deve conhecer a meta de cobertura de cada município para, então, definir a sua própria meta de cobertura.</t>
  </si>
  <si>
    <t>Em seguida:</t>
  </si>
  <si>
    <t>ARQUIVAMENTO</t>
  </si>
  <si>
    <t>Este instrumento deve ser considerado um documento oficial de planejamento do Ambulatório de Atenção Especializada, devendo ser arquivado de acordo com as normas previstas para a gestão de documentos, permanecendo acessível pela equipe para a sua utilização no desenvolvimento da programação do serviço.</t>
  </si>
  <si>
    <t>O ponto de partida para o dimensionamento é a subpopulação alvo já identificada na Base Populacional. Porém, como primeiro passo, é aplicada a Taxa de Utilização do SUS, possibilitando um dimensionamento mais aproximado do público que realmente será beneficiado no acompanhamento pelas equipes e serviços de saúde.</t>
  </si>
  <si>
    <t>Aplicar os parâmetros assistenciais para dimensionamento dos atendimentos, exames e procedimentos.</t>
  </si>
  <si>
    <t>SOBRE AS METAS E PARÂMETROS</t>
  </si>
  <si>
    <t>A definição da meta da atenção especializada, deve considerar também a disponibilidade física financeira definida no contrato de programa.</t>
  </si>
  <si>
    <t>Fonte dos parâmetros assistenciais utilizados para estimativa do número de consultas, atendimentos, exames e procedimentos necessários:</t>
  </si>
  <si>
    <t>Sendo uma planilha de excel, muitos cálculos são arredondados, não comprometendo, porém, o resultado final.</t>
  </si>
  <si>
    <t>Sendo uma planilha de excel, deve-se "salvar" o arquivo frequentemente para não correr o risco de perder os registros.</t>
  </si>
  <si>
    <t>Da Taxa de Utilização do SUS, considerando o percentual da população que utiliza os serviços para acompanhamento das condições de saúde ou de eventos agudos. Preferencialmente, utilizar taxas municipais, gerando a média da região. Se não essa informação não estiver disponível, utilizar a taxa média da região para todos os municípios. A definição desse percentual pode ser baseada nos parâmetros da Agência Nacional de Saúde Suplementar - ANS, considerando, porém, a parcela dos usuários que utiliza planos de saúde e que também utliza o SUS.</t>
  </si>
  <si>
    <t>Definir e registrar a meta de cobertura para o próximo período, ou seja, o percentual do total de usuários estimados na subpopulação para os quais serão organizados os serviços.</t>
  </si>
  <si>
    <t>Aplicar os parâmetros de prevalência epidemiológica para dimensionamento dos usuários de alto e muito alto risco.</t>
  </si>
  <si>
    <t>A necessidade de saúde é, por fim, expressa de duas maneiras: o número estimado de usuários com a condição de saúde (subpopulação alvo) e o número de atendimentos, exames e procedimentos necessários para o cuidado desses usuários.</t>
  </si>
  <si>
    <t>Num primeiro momento, é indicada a utilização de parâmetros sugeridos pelo MS ou por experiências específicas, como a do CONASS no desenvolvimento do LIACC Samonte, que possibilitam uma programação aproximada. Caso estejam disponíveis, devem ser utilizadas os parâmetros das diretrizes estaduais.</t>
  </si>
  <si>
    <r>
      <t xml:space="preserve">População das UBS já </t>
    </r>
    <r>
      <rPr>
        <b/>
        <u/>
        <sz val="10"/>
        <color theme="1"/>
        <rFont val="Calibri"/>
        <family val="2"/>
        <scheme val="minor"/>
      </rPr>
      <t>vinculadas</t>
    </r>
    <r>
      <rPr>
        <b/>
        <sz val="10"/>
        <color theme="1"/>
        <rFont val="Calibri"/>
        <family val="2"/>
        <scheme val="minor"/>
      </rPr>
      <t xml:space="preserve"> </t>
    </r>
  </si>
  <si>
    <t>Na aba "Base Populacional" devem ser inseridos os nomes dos municípios da região e os dados da população geral. A planilha vai calcular a proporção da população geral municipal dentro da população de toda a região.</t>
  </si>
  <si>
    <t>Em seguida, registrar a população das UBS que já estão vinculadas (ou seja, que já pactuaram o encaminhamento para o ambulatório de atenção especializada, de acordo com o MACC). A planilha vai calcular a proporção da população já vinculada, com relação à população total do município.</t>
  </si>
  <si>
    <t>Os parâmetros de prevalência das condições de saúde para estimar o número de usuários alvo da atenção serão aplicados sobre a população já vinculada.</t>
  </si>
  <si>
    <t>Faixas estárias específicas:</t>
  </si>
  <si>
    <t>Registrar a população das unidade já vinculadas nas faixas etárias especificadas (0 a 2 anos; &gt; 20 anos; 25 a 59 anos; 50 a 69 anos).</t>
  </si>
  <si>
    <t>Fazer o registro complementar:</t>
  </si>
  <si>
    <t>Utilizar, preferencialmente a população cadastrada nas unidades e municípios. Onde essa informação não estiver disponível, utilizar a população estimada pelo IBGE/DATASUS.</t>
  </si>
  <si>
    <t>pop &gt; 20 anos</t>
  </si>
  <si>
    <t>DM / HAS</t>
  </si>
  <si>
    <t>DM</t>
  </si>
  <si>
    <t>HAS</t>
  </si>
  <si>
    <t>% da pop. geral
do município</t>
  </si>
  <si>
    <t>HIPERTENSO DE ALTO RISCO</t>
  </si>
  <si>
    <t>Laserterapia - Fotocoagulação a laser</t>
  </si>
  <si>
    <t>DIABÉTICO DE ALTO RISCO</t>
  </si>
  <si>
    <t>Atendimentos</t>
  </si>
  <si>
    <t>CÂNCER DE MAMA</t>
  </si>
  <si>
    <t>BI-RADS 0</t>
  </si>
  <si>
    <t>BI-RADS 1-2</t>
  </si>
  <si>
    <t>BI-RADS 3</t>
  </si>
  <si>
    <t>BI-RADS 4-5-6</t>
  </si>
  <si>
    <t>Mastologista</t>
  </si>
  <si>
    <t>Citopatológico alterado</t>
  </si>
  <si>
    <t>Exérese da Zona de Transformação (EZT) do colo uterino</t>
  </si>
  <si>
    <t>Ginecologista</t>
  </si>
  <si>
    <t>PARAMETRIZAÇÃO ASSISTENCIAL</t>
  </si>
  <si>
    <t>CÂNCER DE
COLO DE ÚTERO</t>
  </si>
  <si>
    <r>
      <rPr>
        <u/>
        <sz val="11"/>
        <color theme="1"/>
        <rFont val="Calibri"/>
        <family val="2"/>
        <scheme val="minor"/>
      </rPr>
      <t>Conduta</t>
    </r>
    <r>
      <rPr>
        <sz val="11"/>
        <color theme="1"/>
        <rFont val="Calibri"/>
        <family val="2"/>
        <scheme val="minor"/>
      </rPr>
      <t>: Ultrassom mamária bilateral</t>
    </r>
  </si>
  <si>
    <r>
      <rPr>
        <u/>
        <sz val="11"/>
        <color theme="1"/>
        <rFont val="Calibri"/>
        <family val="2"/>
        <scheme val="minor"/>
      </rPr>
      <t>Conduta:</t>
    </r>
    <r>
      <rPr>
        <sz val="11"/>
        <color theme="1"/>
        <rFont val="Calibri"/>
        <family val="2"/>
        <scheme val="minor"/>
      </rPr>
      <t xml:space="preserve">
Manter mamografia a cada 2 anos</t>
    </r>
  </si>
  <si>
    <r>
      <rPr>
        <u/>
        <sz val="11"/>
        <color theme="1"/>
        <rFont val="Calibri"/>
        <family val="2"/>
        <scheme val="minor"/>
      </rPr>
      <t>Conduta</t>
    </r>
    <r>
      <rPr>
        <sz val="11"/>
        <color theme="1"/>
        <rFont val="Calibri"/>
        <family val="2"/>
        <scheme val="minor"/>
      </rPr>
      <t>: Mamografia a cada 6 meses</t>
    </r>
  </si>
  <si>
    <r>
      <rPr>
        <u/>
        <sz val="11"/>
        <color theme="1"/>
        <rFont val="Calibri"/>
        <family val="2"/>
        <scheme val="minor"/>
      </rPr>
      <t>Conduta</t>
    </r>
    <r>
      <rPr>
        <sz val="11"/>
        <color theme="1"/>
        <rFont val="Calibri"/>
        <family val="2"/>
        <scheme val="minor"/>
      </rPr>
      <t>: Punção ag. fina (PAAF)</t>
    </r>
  </si>
  <si>
    <r>
      <rPr>
        <u/>
        <sz val="11"/>
        <color theme="1"/>
        <rFont val="Calibri"/>
        <family val="2"/>
        <scheme val="minor"/>
      </rPr>
      <t>Conduta</t>
    </r>
    <r>
      <rPr>
        <sz val="11"/>
        <color theme="1"/>
        <rFont val="Calibri"/>
        <family val="2"/>
        <scheme val="minor"/>
      </rPr>
      <t>: Punção  ag. grossa (Core Biopys)</t>
    </r>
  </si>
  <si>
    <r>
      <rPr>
        <u/>
        <sz val="11"/>
        <color theme="1"/>
        <rFont val="Calibri"/>
        <family val="2"/>
        <scheme val="minor"/>
      </rPr>
      <t>Conduta</t>
    </r>
    <r>
      <rPr>
        <sz val="11"/>
        <color theme="1"/>
        <rFont val="Calibri"/>
        <family val="2"/>
        <scheme val="minor"/>
      </rPr>
      <t xml:space="preserve">: Biopsia/ exérese de nódulo </t>
    </r>
  </si>
  <si>
    <t xml:space="preserve">Instrumento para a Programação Regional </t>
  </si>
  <si>
    <t>Parâmetros a serem utilizados na programação</t>
  </si>
  <si>
    <t>Parâmetros de Referência</t>
  </si>
  <si>
    <t xml:space="preserve">Necessidades em saúde na linha de cuidado para investigação e tratamento ambulatorial câncer de mama e colo de útero </t>
  </si>
  <si>
    <t>?</t>
  </si>
  <si>
    <t>PROGRAMAÇÃO ASSISTENCIAL - HIPERTENSÃO E DIABETES, CANCER DE MAMA E DE COLO DE ÚTERO</t>
  </si>
  <si>
    <t>Subpopulação com HAS</t>
  </si>
  <si>
    <t>Subpopulação com HAS:</t>
  </si>
  <si>
    <t>Hipertensos de Alto Risco</t>
  </si>
  <si>
    <t xml:space="preserve">Hipertensos de Alto e Muito Alto Risco </t>
  </si>
  <si>
    <t>Subpopulação com DM</t>
  </si>
  <si>
    <t>DM de Alto (e Muito Alto) Risco:</t>
  </si>
  <si>
    <t>do total de diabéticos</t>
  </si>
  <si>
    <t>MULHER - PROGRAMAÇÃO</t>
  </si>
  <si>
    <t>A aba "CA mama e colo" dimensiona a necessidade em saúde na   investigação e tratamento ambulatorial do câncer de mama e colo de útero.</t>
  </si>
  <si>
    <t>Este instrumento foi adaptado a partir da ferramenta de programação proposta no âmbito da Planificação da Atenção à Saúde, projeto do Conselho Nacional de Secretários de Saúde - CONASS, que tem como objetivo "apoiar o corpo técnico gerencial das Secretarias Estaduais e Municipais de Saúde no planejamento, organização e operacionalização das oficinas e dos macroprocessos da Atenção Primária à Saúde - APS e da Atenção Ambulatorial Especializada - AAE, na lógica das Redes de Atenção à Saúde - RAS."</t>
  </si>
  <si>
    <t>Baixo Risco</t>
  </si>
  <si>
    <t>Risco Intermediário</t>
  </si>
  <si>
    <t>Alto Risco</t>
  </si>
  <si>
    <t>Dosagem de glicose (em jejum)</t>
  </si>
  <si>
    <t>Ácido úrico</t>
  </si>
  <si>
    <t>Estimativa da Taxa de Filtração Glomerular (estimativa¹)</t>
  </si>
  <si>
    <t>Colesterol Total</t>
  </si>
  <si>
    <t xml:space="preserve">LDL-Colesterol (cálculo²) </t>
  </si>
  <si>
    <t>HDL-Colesterol</t>
  </si>
  <si>
    <t>Triglicerídeos</t>
  </si>
  <si>
    <t>Potássio Anual Anual Semestral, se creatinina normal</t>
  </si>
  <si>
    <t>Rotina de urina</t>
  </si>
  <si>
    <t>Microalbuminúria em urina de 24 hs ou Relação albumina/creatinina em amostra isolada de urina</t>
  </si>
  <si>
    <t>Cirurgião Dentista</t>
  </si>
  <si>
    <t>Realizar atividades em grupos para todos os hipertensos cadastrados</t>
  </si>
  <si>
    <t>Estimativa da Taxa de Filtração Glomerular</t>
  </si>
  <si>
    <t xml:space="preserve">LDL-Colesterol </t>
  </si>
  <si>
    <t>Potássio, se creatinina normal</t>
  </si>
  <si>
    <t>ESTRATIFICAÇÃO DO RISCO</t>
  </si>
  <si>
    <t>21,4% da pop. &gt; 20 anos</t>
  </si>
  <si>
    <t>Hipertensos de Baixo Risco</t>
  </si>
  <si>
    <t xml:space="preserve"> % da subpopulação com HAS</t>
  </si>
  <si>
    <t>ATENDIMENTO MULTIPROFISSIONAL/ANO</t>
  </si>
  <si>
    <t>SUGESTÃO EXAMES/ANO</t>
  </si>
  <si>
    <t>Hipertensos de Risco Intermediário</t>
  </si>
  <si>
    <t xml:space="preserve">Estimativa pop. &gt; 20 anos = 66,99% da população geral (Fonte: Critérios e Parâmetros Assistenciais SUS – 2017 – CADERNO 1, Seção II, p.13)
</t>
  </si>
  <si>
    <t>Adultos &gt; 20 anos (66,99% da pop. Geral)</t>
  </si>
  <si>
    <t>exame/hipert.</t>
  </si>
  <si>
    <t>atend./Hipert.</t>
  </si>
  <si>
    <r>
      <t xml:space="preserve">Médico </t>
    </r>
    <r>
      <rPr>
        <sz val="10"/>
        <color theme="1"/>
        <rFont val="Calibri"/>
        <family val="2"/>
        <scheme val="minor"/>
      </rPr>
      <t>(consulta/hipertenso)</t>
    </r>
  </si>
  <si>
    <r>
      <t xml:space="preserve">Enfermeiro </t>
    </r>
    <r>
      <rPr>
        <sz val="10"/>
        <color theme="1"/>
        <rFont val="Calibri"/>
        <family val="2"/>
        <scheme val="minor"/>
      </rPr>
      <t>(consulta/hipertenso)</t>
    </r>
  </si>
  <si>
    <r>
      <t>Cirurgião Dentista</t>
    </r>
    <r>
      <rPr>
        <sz val="10"/>
        <color theme="1"/>
        <rFont val="Calibri"/>
        <family val="2"/>
        <scheme val="minor"/>
      </rPr>
      <t xml:space="preserve"> (consulta/hipertenso)</t>
    </r>
  </si>
  <si>
    <r>
      <t xml:space="preserve">Realizar atividades em grupos para todos os hipertensos cadastrados </t>
    </r>
    <r>
      <rPr>
        <sz val="10"/>
        <color theme="1"/>
        <rFont val="Calibri"/>
        <family val="2"/>
        <scheme val="minor"/>
      </rPr>
      <t>(20 participantes, em média)</t>
    </r>
  </si>
  <si>
    <t>População geral (2018)</t>
  </si>
  <si>
    <t xml:space="preserve">Necessidades em saúde na linha de cuidado para Hipertensão Arterial Sistêmica </t>
  </si>
  <si>
    <t>Necessidades em saúde na linha de cuidado para Diabetes</t>
  </si>
  <si>
    <t>DM Baixo Risco</t>
  </si>
  <si>
    <t xml:space="preserve">DM Risco Médio </t>
  </si>
  <si>
    <t>DM Alto Risco</t>
  </si>
  <si>
    <t>Médio Risco</t>
  </si>
  <si>
    <t>Risco Alto</t>
  </si>
  <si>
    <t>Risco Muito Alto</t>
  </si>
  <si>
    <t>6,9% da pop. &gt; 20 anos</t>
  </si>
  <si>
    <t xml:space="preserve">Estimativa pop. &gt; 20 anos = 6,9% da população geral (Fonte: Critérios e Parâmetros Assistenciais SUS – 2017 – CADERNO 1, Seção II, p.15)
</t>
  </si>
  <si>
    <t>DM Muito Alto Risco</t>
  </si>
  <si>
    <r>
      <t xml:space="preserve">Médico </t>
    </r>
    <r>
      <rPr>
        <sz val="10"/>
        <color theme="1"/>
        <rFont val="Calibri"/>
        <family val="2"/>
        <scheme val="minor"/>
      </rPr>
      <t>(consulta/Diabético)</t>
    </r>
  </si>
  <si>
    <r>
      <t xml:space="preserve">Enfermeiro </t>
    </r>
    <r>
      <rPr>
        <sz val="10"/>
        <color theme="1"/>
        <rFont val="Calibri"/>
        <family val="2"/>
        <scheme val="minor"/>
      </rPr>
      <t>(consulta/Diabético)</t>
    </r>
  </si>
  <si>
    <r>
      <t>Cirurgião Dentista</t>
    </r>
    <r>
      <rPr>
        <sz val="10"/>
        <color theme="1"/>
        <rFont val="Calibri"/>
        <family val="2"/>
        <scheme val="minor"/>
      </rPr>
      <t xml:space="preserve"> (consulta/Diabético)</t>
    </r>
  </si>
  <si>
    <t>atend./Diabético.</t>
  </si>
  <si>
    <t>exame/Diabético.</t>
  </si>
  <si>
    <t xml:space="preserve">Baixo Risco </t>
  </si>
  <si>
    <t xml:space="preserve">Dosagem de glicose (pós-prandial) </t>
  </si>
  <si>
    <t xml:space="preserve">Hemoglobina glicada </t>
  </si>
  <si>
    <t>Eletrocardiograma</t>
  </si>
  <si>
    <t>1. Estimar através da tabela de Taxa de filtração glomerular baseado na equação CKD-EP</t>
  </si>
  <si>
    <t>I 2.  Calcular o LDL-colesterol quando triglicerídeos &lt;400 mg/dL pela fórmula: LDL-colesterol = colesterol total -  HDL-colesterol – triglicerídeos/5 Em caso de alteração nos exames, eles deverão ser repetidos com maior frequência, dependendo do tipo e do grau da alteração</t>
  </si>
  <si>
    <t>MANEJO DA HA NA APS</t>
  </si>
  <si>
    <t>MANEJO DA DM NA APS</t>
  </si>
  <si>
    <r>
      <t>Técnico de Enfermagem</t>
    </r>
    <r>
      <rPr>
        <sz val="10"/>
        <color theme="1"/>
        <rFont val="Calibri"/>
        <family val="2"/>
        <scheme val="minor"/>
      </rPr>
      <t xml:space="preserve"> (atendimento/hipertenso)</t>
    </r>
  </si>
  <si>
    <t>Atividade em grupo</t>
  </si>
  <si>
    <t xml:space="preserve">Alto Risco </t>
  </si>
  <si>
    <r>
      <t xml:space="preserve">Técnico de enfermagem </t>
    </r>
    <r>
      <rPr>
        <sz val="10"/>
        <color theme="1"/>
        <rFont val="Calibri"/>
        <family val="2"/>
        <scheme val="minor"/>
      </rPr>
      <t>(atendimento/Diabético)</t>
    </r>
  </si>
  <si>
    <t>Glicemia Capilar</t>
  </si>
  <si>
    <t>Hemoglobina Glicada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</si>
</sst>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R$&quot;\ * #,##0.00_-;\-&quot;R$&quot;\ * #,##0.00_-;_-&quot;R$&quot;\ * &quot;-&quot;??_-;_-@_-"/>
    <numFmt numFmtId="43" formatCode="_-* #,##0.00_-;\-* #,##0.00_-;_-* &quot;-&quot;??_-;_-@_-"/>
    <numFmt numFmtId="164" formatCode="_-&quot;R$&quot;* #,##0.00_-;\-&quot;R$&quot;* #,##0.00_-;_-&quot;R$&quot;* &quot;-&quot;??_-;_-@_-"/>
    <numFmt numFmtId="165" formatCode="0.0%"/>
    <numFmt numFmtId="166" formatCode="_-* #,##0_-;\-* #,##0_-;_-* &quot;-&quot;??_-;_-@_-"/>
    <numFmt numFmtId="167" formatCode="0.000"/>
    <numFmt numFmtId="168" formatCode="dd/mm/yy;@"/>
  </numFmts>
  <fonts count="44"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b/>
      <sz val="8"/>
      <color theme="1"/>
      <name val="Calibri"/>
      <family val="2"/>
      <scheme val="minor"/>
    </font>
    <font>
      <sz val="8"/>
      <color theme="1"/>
      <name val="Calibri"/>
      <family val="2"/>
      <scheme val="minor"/>
    </font>
    <font>
      <b/>
      <sz val="11"/>
      <color theme="1"/>
      <name val="Calibri"/>
      <family val="2"/>
      <scheme val="minor"/>
    </font>
    <font>
      <b/>
      <sz val="9"/>
      <color theme="1"/>
      <name val="Calibri"/>
      <family val="2"/>
      <scheme val="minor"/>
    </font>
    <font>
      <b/>
      <sz val="8"/>
      <color rgb="FFFF0000"/>
      <name val="Calibri"/>
      <family val="2"/>
      <scheme val="minor"/>
    </font>
    <font>
      <sz val="8"/>
      <color rgb="FFFF0000"/>
      <name val="Calibri"/>
      <family val="2"/>
      <scheme val="minor"/>
    </font>
    <font>
      <sz val="8"/>
      <name val="Calibri"/>
      <family val="2"/>
      <scheme val="minor"/>
    </font>
    <font>
      <b/>
      <sz val="8"/>
      <name val="Calibri"/>
      <family val="2"/>
      <scheme val="minor"/>
    </font>
    <font>
      <sz val="8"/>
      <color rgb="FF0070C0"/>
      <name val="Calibri"/>
      <family val="2"/>
      <scheme val="minor"/>
    </font>
    <font>
      <sz val="9.9"/>
      <color rgb="FF000000"/>
      <name val="Trebuchet MS"/>
      <family val="2"/>
    </font>
    <font>
      <b/>
      <sz val="9.9"/>
      <color rgb="FF000000"/>
      <name val="Trebuchet MS"/>
      <family val="2"/>
    </font>
    <font>
      <b/>
      <sz val="10"/>
      <color rgb="FFFFFFFF"/>
      <name val="Trebuchet MS"/>
      <family val="2"/>
    </font>
    <font>
      <sz val="10"/>
      <color rgb="FF000000"/>
      <name val="Trebuchet MS"/>
      <family val="2"/>
    </font>
    <font>
      <sz val="10"/>
      <color rgb="FF0F314A"/>
      <name val="Trebuchet MS"/>
      <family val="2"/>
    </font>
    <font>
      <b/>
      <sz val="10"/>
      <color rgb="FF000000"/>
      <name val="Trebuchet MS"/>
      <family val="2"/>
    </font>
    <font>
      <u/>
      <sz val="11"/>
      <color theme="10"/>
      <name val="Calibri"/>
      <family val="2"/>
    </font>
    <font>
      <u/>
      <sz val="10"/>
      <color rgb="FF000000"/>
      <name val="Trebuchet MS"/>
      <family val="2"/>
    </font>
    <font>
      <b/>
      <sz val="11"/>
      <color rgb="FF00A0E2"/>
      <name val="Trebuchet MS"/>
      <family val="2"/>
    </font>
    <font>
      <b/>
      <sz val="11"/>
      <color rgb="FFFF0000"/>
      <name val="Calibri"/>
      <family val="2"/>
      <scheme val="minor"/>
    </font>
    <font>
      <sz val="9"/>
      <color theme="1"/>
      <name val="Calibri"/>
      <family val="2"/>
      <scheme val="minor"/>
    </font>
    <font>
      <b/>
      <sz val="9"/>
      <color rgb="FFFF0000"/>
      <name val="Calibri"/>
      <family val="2"/>
      <scheme val="minor"/>
    </font>
    <font>
      <sz val="11"/>
      <color rgb="FF000000"/>
      <name val="Calibri"/>
      <family val="2"/>
      <scheme val="minor"/>
    </font>
    <font>
      <b/>
      <sz val="10"/>
      <color rgb="FFFF0000"/>
      <name val="Calibri"/>
      <family val="2"/>
      <scheme val="minor"/>
    </font>
    <font>
      <sz val="10"/>
      <color rgb="FFFF0000"/>
      <name val="Calibri"/>
      <family val="2"/>
      <scheme val="minor"/>
    </font>
    <font>
      <sz val="10"/>
      <name val="Calibri"/>
      <family val="2"/>
      <scheme val="minor"/>
    </font>
    <font>
      <b/>
      <sz val="10"/>
      <name val="Calibri"/>
      <family val="2"/>
      <scheme val="minor"/>
    </font>
    <font>
      <b/>
      <sz val="12"/>
      <color theme="1"/>
      <name val="Calibri"/>
      <family val="2"/>
      <scheme val="minor"/>
    </font>
    <font>
      <sz val="12"/>
      <color theme="1"/>
      <name val="Calibri"/>
      <family val="2"/>
      <scheme val="minor"/>
    </font>
    <font>
      <u/>
      <sz val="10"/>
      <color theme="1"/>
      <name val="Calibri"/>
      <family val="2"/>
      <scheme val="minor"/>
    </font>
    <font>
      <u/>
      <sz val="9"/>
      <color theme="1"/>
      <name val="Calibri"/>
      <family val="2"/>
      <scheme val="minor"/>
    </font>
    <font>
      <b/>
      <sz val="14"/>
      <color theme="1"/>
      <name val="Calibri"/>
      <family val="2"/>
      <scheme val="minor"/>
    </font>
    <font>
      <b/>
      <sz val="20"/>
      <color theme="8" tint="-0.499984740745262"/>
      <name val="Calibri"/>
      <family val="2"/>
      <scheme val="minor"/>
    </font>
    <font>
      <u/>
      <sz val="11"/>
      <color theme="3"/>
      <name val="Calibri"/>
      <family val="2"/>
      <scheme val="minor"/>
    </font>
    <font>
      <b/>
      <u/>
      <sz val="10"/>
      <color theme="1"/>
      <name val="Calibri"/>
      <family val="2"/>
      <scheme val="minor"/>
    </font>
    <font>
      <u/>
      <sz val="11"/>
      <color theme="1"/>
      <name val="Calibri"/>
      <family val="2"/>
      <scheme val="minor"/>
    </font>
    <font>
      <sz val="11"/>
      <name val="Calibri"/>
      <family val="2"/>
      <scheme val="minor"/>
    </font>
    <font>
      <b/>
      <sz val="11"/>
      <color theme="0"/>
      <name val="Calibri"/>
      <family val="2"/>
      <scheme val="minor"/>
    </font>
    <font>
      <b/>
      <sz val="12"/>
      <color theme="0"/>
      <name val="Calibri"/>
      <family val="2"/>
      <scheme val="minor"/>
    </font>
    <font>
      <sz val="11"/>
      <color theme="0"/>
      <name val="Calibri"/>
      <family val="2"/>
      <scheme val="minor"/>
    </font>
  </fonts>
  <fills count="2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FF"/>
        <bgColor indexed="64"/>
      </patternFill>
    </fill>
    <fill>
      <patternFill patternType="solid">
        <fgColor rgb="FF7E919E"/>
        <bgColor indexed="64"/>
      </patternFill>
    </fill>
    <fill>
      <patternFill patternType="solid">
        <fgColor rgb="FFE5F6FC"/>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0000"/>
        <bgColor indexed="64"/>
      </patternFill>
    </fill>
    <fill>
      <patternFill patternType="solid">
        <fgColor rgb="FF66CDAA"/>
        <bgColor indexed="64"/>
      </patternFill>
    </fill>
    <fill>
      <patternFill patternType="solid">
        <fgColor rgb="FFFFC0CB"/>
        <bgColor indexed="64"/>
      </patternFill>
    </fill>
    <fill>
      <patternFill patternType="solid">
        <fgColor rgb="FF006400"/>
        <bgColor indexed="64"/>
      </patternFill>
    </fill>
    <fill>
      <patternFill patternType="solid">
        <fgColor theme="3"/>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medium">
        <color indexed="64"/>
      </left>
      <right/>
      <top style="medium">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0" tint="-0.24994659260841701"/>
      </left>
      <right/>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3" tint="0.59996337778862885"/>
      </left>
      <right/>
      <top style="thin">
        <color theme="3" tint="0.59996337778862885"/>
      </top>
      <bottom style="thin">
        <color theme="3" tint="0.59996337778862885"/>
      </bottom>
      <diagonal/>
    </border>
    <border>
      <left/>
      <right/>
      <top style="thin">
        <color theme="3" tint="0.59996337778862885"/>
      </top>
      <bottom style="thin">
        <color theme="3" tint="0.59996337778862885"/>
      </bottom>
      <diagonal/>
    </border>
    <border>
      <left style="thin">
        <color theme="0" tint="-0.24994659260841701"/>
      </left>
      <right/>
      <top style="thin">
        <color theme="3" tint="0.59996337778862885"/>
      </top>
      <bottom style="thin">
        <color theme="0" tint="-0.24994659260841701"/>
      </bottom>
      <diagonal/>
    </border>
    <border>
      <left/>
      <right style="thin">
        <color theme="0" tint="-0.24994659260841701"/>
      </right>
      <top style="thin">
        <color theme="3" tint="0.59996337778862885"/>
      </top>
      <bottom style="thin">
        <color theme="0" tint="-0.24994659260841701"/>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3" tint="0.59996337778862885"/>
      </left>
      <right/>
      <top/>
      <bottom/>
      <diagonal/>
    </border>
    <border>
      <left style="thin">
        <color theme="3" tint="0.59996337778862885"/>
      </left>
      <right/>
      <top/>
      <bottom style="thin">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style="thin">
        <color theme="0" tint="-0.14996795556505021"/>
      </top>
      <bottom/>
      <diagonal/>
    </border>
    <border>
      <left/>
      <right style="thin">
        <color theme="0" tint="-0.249977111117893"/>
      </right>
      <top/>
      <bottom style="thin">
        <color theme="0" tint="-0.14996795556505021"/>
      </bottom>
      <diagonal/>
    </border>
    <border>
      <left/>
      <right style="thin">
        <color theme="0" tint="-0.249977111117893"/>
      </right>
      <top style="thin">
        <color theme="0" tint="-0.24994659260841701"/>
      </top>
      <bottom/>
      <diagonal/>
    </border>
    <border>
      <left/>
      <right style="thin">
        <color theme="0" tint="-0.249977111117893"/>
      </right>
      <top/>
      <bottom style="thin">
        <color theme="0" tint="-0.24994659260841701"/>
      </bottom>
      <diagonal/>
    </border>
    <border>
      <left style="thin">
        <color theme="0" tint="-0.249977111117893"/>
      </left>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bottom/>
      <diagonal/>
    </border>
    <border>
      <left style="thin">
        <color theme="0" tint="-0.249977111117893"/>
      </left>
      <right/>
      <top/>
      <bottom style="thin">
        <color theme="0" tint="-0.249977111117893"/>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0" fillId="0" borderId="0" applyNumberFormat="0" applyFill="0" applyBorder="0" applyAlignment="0" applyProtection="0">
      <alignment vertical="top"/>
      <protection locked="0"/>
    </xf>
    <xf numFmtId="44" fontId="1" fillId="0" borderId="0" applyFont="0" applyFill="0" applyBorder="0" applyAlignment="0" applyProtection="0"/>
  </cellStyleXfs>
  <cellXfs count="871">
    <xf numFmtId="0" fontId="0" fillId="0" borderId="0" xfId="0"/>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3" fontId="3" fillId="3" borderId="1" xfId="0" applyNumberFormat="1" applyFont="1" applyFill="1" applyBorder="1" applyAlignment="1">
      <alignment vertical="center" wrapText="1"/>
    </xf>
    <xf numFmtId="3" fontId="2" fillId="3" borderId="1" xfId="0" applyNumberFormat="1" applyFont="1" applyFill="1" applyBorder="1" applyAlignment="1">
      <alignment vertical="center" wrapText="1"/>
    </xf>
    <xf numFmtId="3" fontId="4" fillId="0" borderId="0" xfId="0" applyNumberFormat="1" applyFont="1" applyAlignment="1">
      <alignment vertical="center"/>
    </xf>
    <xf numFmtId="3" fontId="0" fillId="0" borderId="0" xfId="0" applyNumberFormat="1"/>
    <xf numFmtId="3" fontId="0" fillId="0" borderId="0" xfId="0" applyNumberFormat="1" applyAlignment="1">
      <alignment vertical="center"/>
    </xf>
    <xf numFmtId="165" fontId="0" fillId="0" borderId="0" xfId="2" applyNumberFormat="1" applyFont="1"/>
    <xf numFmtId="43" fontId="0" fillId="0" borderId="0" xfId="1" applyFont="1"/>
    <xf numFmtId="43" fontId="0" fillId="0" borderId="0" xfId="0" applyNumberFormat="1"/>
    <xf numFmtId="0" fontId="0" fillId="0" borderId="0" xfId="0" applyAlignment="1">
      <alignment horizontal="center" vertical="center"/>
    </xf>
    <xf numFmtId="1" fontId="0" fillId="0" borderId="0" xfId="0" applyNumberFormat="1" applyAlignment="1">
      <alignment horizontal="center" vertical="center"/>
    </xf>
    <xf numFmtId="3" fontId="0" fillId="0" borderId="0" xfId="0" applyNumberFormat="1" applyAlignment="1">
      <alignment horizontal="center" vertical="center"/>
    </xf>
    <xf numFmtId="0" fontId="0" fillId="0" borderId="0" xfId="0" applyAlignment="1">
      <alignment horizontal="right"/>
    </xf>
    <xf numFmtId="0" fontId="5" fillId="2" borderId="8" xfId="0" applyFont="1" applyFill="1" applyBorder="1" applyAlignment="1">
      <alignment horizontal="center" wrapText="1"/>
    </xf>
    <xf numFmtId="0" fontId="5" fillId="2" borderId="9" xfId="0" applyFont="1" applyFill="1" applyBorder="1" applyAlignment="1">
      <alignment horizontal="center"/>
    </xf>
    <xf numFmtId="0" fontId="5" fillId="2" borderId="9" xfId="0" applyFont="1" applyFill="1" applyBorder="1" applyAlignment="1">
      <alignment horizontal="center" wrapText="1"/>
    </xf>
    <xf numFmtId="1" fontId="6" fillId="0" borderId="1" xfId="0" applyNumberFormat="1" applyFont="1" applyBorder="1" applyAlignment="1">
      <alignment horizontal="center"/>
    </xf>
    <xf numFmtId="0" fontId="5" fillId="2" borderId="1" xfId="0" applyFont="1" applyFill="1" applyBorder="1"/>
    <xf numFmtId="1" fontId="5" fillId="2" borderId="1" xfId="0" applyNumberFormat="1" applyFont="1" applyFill="1" applyBorder="1" applyAlignment="1">
      <alignment horizontal="center"/>
    </xf>
    <xf numFmtId="0" fontId="0" fillId="0" borderId="1" xfId="0" applyBorder="1"/>
    <xf numFmtId="1" fontId="6" fillId="3" borderId="1" xfId="0" applyNumberFormat="1" applyFont="1" applyFill="1" applyBorder="1" applyAlignment="1">
      <alignment horizontal="center"/>
    </xf>
    <xf numFmtId="1" fontId="5" fillId="3" borderId="1" xfId="0" applyNumberFormat="1" applyFont="1" applyFill="1" applyBorder="1" applyAlignment="1">
      <alignment horizontal="center"/>
    </xf>
    <xf numFmtId="0" fontId="5" fillId="4" borderId="9" xfId="0" applyFont="1" applyFill="1" applyBorder="1" applyAlignment="1">
      <alignment horizontal="center" wrapText="1"/>
    </xf>
    <xf numFmtId="0" fontId="5" fillId="4" borderId="7" xfId="0" applyFont="1" applyFill="1" applyBorder="1" applyAlignment="1">
      <alignment horizontal="center"/>
    </xf>
    <xf numFmtId="1" fontId="5" fillId="4" borderId="1" xfId="0" applyNumberFormat="1" applyFont="1" applyFill="1" applyBorder="1" applyAlignment="1">
      <alignment horizontal="center"/>
    </xf>
    <xf numFmtId="0" fontId="5" fillId="0" borderId="7" xfId="0" applyFont="1" applyBorder="1" applyAlignment="1">
      <alignment horizontal="center"/>
    </xf>
    <xf numFmtId="0" fontId="5" fillId="6" borderId="24" xfId="0" applyFont="1" applyFill="1" applyBorder="1" applyAlignment="1">
      <alignment horizontal="center" wrapText="1"/>
    </xf>
    <xf numFmtId="0" fontId="5" fillId="6" borderId="22" xfId="0" applyFont="1" applyFill="1" applyBorder="1" applyAlignment="1">
      <alignment horizontal="center"/>
    </xf>
    <xf numFmtId="1" fontId="5" fillId="6" borderId="1" xfId="0" applyNumberFormat="1" applyFont="1" applyFill="1" applyBorder="1" applyAlignment="1">
      <alignment horizontal="center"/>
    </xf>
    <xf numFmtId="0" fontId="5" fillId="3" borderId="7" xfId="0" applyFont="1" applyFill="1" applyBorder="1" applyAlignment="1">
      <alignment horizontal="center"/>
    </xf>
    <xf numFmtId="1" fontId="5" fillId="4" borderId="1" xfId="0" applyNumberFormat="1" applyFont="1" applyFill="1" applyBorder="1" applyAlignment="1">
      <alignment horizontal="center" wrapText="1"/>
    </xf>
    <xf numFmtId="0" fontId="5" fillId="2" borderId="1" xfId="0" applyFont="1" applyFill="1" applyBorder="1" applyAlignment="1">
      <alignment horizontal="center"/>
    </xf>
    <xf numFmtId="9" fontId="5" fillId="2" borderId="9" xfId="0" applyNumberFormat="1" applyFont="1" applyFill="1" applyBorder="1" applyAlignment="1">
      <alignment horizontal="center" wrapText="1"/>
    </xf>
    <xf numFmtId="1" fontId="9" fillId="2" borderId="1" xfId="0" applyNumberFormat="1" applyFont="1" applyFill="1" applyBorder="1" applyAlignment="1">
      <alignment horizontal="center"/>
    </xf>
    <xf numFmtId="1" fontId="12" fillId="2" borderId="1" xfId="0" applyNumberFormat="1" applyFont="1" applyFill="1" applyBorder="1" applyAlignment="1">
      <alignment horizontal="center"/>
    </xf>
    <xf numFmtId="0" fontId="9" fillId="2" borderId="1" xfId="0" applyFont="1" applyFill="1" applyBorder="1" applyAlignment="1">
      <alignment horizontal="center" wrapText="1"/>
    </xf>
    <xf numFmtId="0" fontId="9" fillId="2" borderId="1" xfId="0" applyFont="1" applyFill="1" applyBorder="1" applyAlignment="1">
      <alignment wrapText="1"/>
    </xf>
    <xf numFmtId="0" fontId="9" fillId="2" borderId="1" xfId="0" applyFont="1" applyFill="1" applyBorder="1" applyAlignment="1">
      <alignment horizontal="center"/>
    </xf>
    <xf numFmtId="1" fontId="6" fillId="4" borderId="1" xfId="0" applyNumberFormat="1" applyFont="1" applyFill="1" applyBorder="1" applyAlignment="1">
      <alignment horizontal="center" wrapText="1"/>
    </xf>
    <xf numFmtId="0" fontId="6" fillId="4" borderId="7" xfId="0" applyFont="1" applyFill="1" applyBorder="1" applyAlignment="1">
      <alignment horizontal="center"/>
    </xf>
    <xf numFmtId="0" fontId="6" fillId="0" borderId="1" xfId="0" applyFont="1" applyBorder="1" applyAlignment="1">
      <alignment horizontal="center" vertical="center"/>
    </xf>
    <xf numFmtId="0" fontId="5" fillId="2" borderId="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xf>
    <xf numFmtId="0" fontId="5" fillId="2" borderId="13" xfId="0" applyFont="1" applyFill="1" applyBorder="1" applyAlignment="1">
      <alignment horizontal="center" vertical="center" wrapText="1"/>
    </xf>
    <xf numFmtId="44" fontId="0" fillId="0" borderId="0" xfId="0" applyNumberFormat="1"/>
    <xf numFmtId="1" fontId="0" fillId="0" borderId="0" xfId="0" applyNumberFormat="1"/>
    <xf numFmtId="1" fontId="6" fillId="0" borderId="1" xfId="0" applyNumberFormat="1" applyFont="1" applyBorder="1" applyAlignment="1">
      <alignment horizontal="center" vertical="center"/>
    </xf>
    <xf numFmtId="0" fontId="0" fillId="0" borderId="0" xfId="0" applyAlignment="1">
      <alignment vertical="center"/>
    </xf>
    <xf numFmtId="0" fontId="6" fillId="0" borderId="1" xfId="0" applyFont="1" applyBorder="1" applyAlignment="1">
      <alignment horizontal="center" vertical="center" wrapText="1"/>
    </xf>
    <xf numFmtId="0" fontId="0" fillId="0" borderId="1" xfId="0" applyBorder="1" applyAlignment="1">
      <alignment horizontal="center" vertical="center"/>
    </xf>
    <xf numFmtId="0" fontId="5" fillId="0" borderId="7" xfId="0" applyFont="1" applyBorder="1" applyAlignment="1">
      <alignment horizontal="center" vertical="center"/>
    </xf>
    <xf numFmtId="9" fontId="5" fillId="2" borderId="9" xfId="0" applyNumberFormat="1" applyFont="1" applyFill="1" applyBorder="1" applyAlignment="1">
      <alignment horizontal="center" vertical="center" wrapText="1"/>
    </xf>
    <xf numFmtId="0" fontId="10" fillId="0" borderId="1" xfId="0" applyFont="1" applyBorder="1" applyAlignment="1">
      <alignment horizontal="center" vertical="center" wrapText="1"/>
    </xf>
    <xf numFmtId="166" fontId="5" fillId="2" borderId="1" xfId="1" applyNumberFormat="1" applyFont="1" applyFill="1" applyBorder="1" applyAlignment="1">
      <alignment horizontal="center" vertical="center"/>
    </xf>
    <xf numFmtId="0" fontId="5" fillId="4" borderId="13" xfId="0" applyFont="1" applyFill="1" applyBorder="1" applyAlignment="1">
      <alignment horizontal="center" vertical="center" wrapText="1"/>
    </xf>
    <xf numFmtId="0" fontId="5" fillId="8" borderId="9" xfId="0" applyFont="1" applyFill="1" applyBorder="1" applyAlignment="1">
      <alignment horizontal="center" wrapText="1"/>
    </xf>
    <xf numFmtId="0" fontId="5" fillId="8" borderId="7" xfId="0" applyFont="1" applyFill="1" applyBorder="1" applyAlignment="1">
      <alignment horizontal="center"/>
    </xf>
    <xf numFmtId="1" fontId="6" fillId="8" borderId="1" xfId="0" applyNumberFormat="1" applyFont="1" applyFill="1" applyBorder="1" applyAlignment="1">
      <alignment horizontal="center"/>
    </xf>
    <xf numFmtId="1" fontId="5" fillId="8" borderId="1" xfId="0" applyNumberFormat="1" applyFont="1" applyFill="1" applyBorder="1" applyAlignment="1">
      <alignment horizontal="center"/>
    </xf>
    <xf numFmtId="0" fontId="13" fillId="0" borderId="1" xfId="0" applyFont="1" applyBorder="1" applyAlignment="1">
      <alignment horizontal="center" vertical="center" wrapText="1"/>
    </xf>
    <xf numFmtId="44" fontId="0" fillId="0" borderId="0" xfId="0" applyNumberFormat="1" applyAlignment="1">
      <alignment horizontal="center" vertical="center"/>
    </xf>
    <xf numFmtId="0" fontId="16" fillId="10" borderId="26" xfId="0" applyFont="1" applyFill="1" applyBorder="1" applyAlignment="1">
      <alignment horizontal="center" vertical="center" wrapText="1"/>
    </xf>
    <xf numFmtId="0" fontId="19" fillId="11" borderId="26" xfId="0" applyFont="1" applyFill="1" applyBorder="1" applyAlignment="1">
      <alignment horizontal="left" wrapText="1" indent="2"/>
    </xf>
    <xf numFmtId="3" fontId="19" fillId="11" borderId="26" xfId="0" applyNumberFormat="1" applyFont="1" applyFill="1" applyBorder="1" applyAlignment="1">
      <alignment horizontal="right" wrapText="1" indent="2"/>
    </xf>
    <xf numFmtId="0" fontId="17" fillId="11" borderId="26" xfId="0" applyFont="1" applyFill="1" applyBorder="1" applyAlignment="1">
      <alignment horizontal="left" wrapText="1" indent="2"/>
    </xf>
    <xf numFmtId="3" fontId="17" fillId="11" borderId="26" xfId="0" applyNumberFormat="1" applyFont="1" applyFill="1" applyBorder="1" applyAlignment="1">
      <alignment horizontal="right" wrapText="1" indent="2"/>
    </xf>
    <xf numFmtId="0" fontId="17" fillId="11" borderId="26" xfId="0" applyFont="1" applyFill="1" applyBorder="1" applyAlignment="1">
      <alignment horizontal="right" wrapText="1" indent="2"/>
    </xf>
    <xf numFmtId="0" fontId="7" fillId="0" borderId="0" xfId="0" applyFont="1"/>
    <xf numFmtId="3" fontId="7" fillId="0" borderId="0" xfId="0" applyNumberFormat="1" applyFont="1"/>
    <xf numFmtId="0" fontId="6" fillId="12" borderId="1" xfId="0" applyFont="1" applyFill="1" applyBorder="1" applyAlignment="1">
      <alignment horizontal="left"/>
    </xf>
    <xf numFmtId="3" fontId="6" fillId="12" borderId="1" xfId="0" applyNumberFormat="1" applyFont="1" applyFill="1" applyBorder="1" applyAlignment="1">
      <alignment horizontal="center" wrapText="1"/>
    </xf>
    <xf numFmtId="9" fontId="6" fillId="12" borderId="1" xfId="2" applyFont="1" applyFill="1" applyBorder="1" applyAlignment="1">
      <alignment horizontal="center" wrapText="1"/>
    </xf>
    <xf numFmtId="1" fontId="6" fillId="12" borderId="1" xfId="0" applyNumberFormat="1" applyFont="1" applyFill="1" applyBorder="1" applyAlignment="1">
      <alignment horizontal="center"/>
    </xf>
    <xf numFmtId="1" fontId="5" fillId="12" borderId="1" xfId="0" applyNumberFormat="1" applyFont="1" applyFill="1" applyBorder="1" applyAlignment="1">
      <alignment horizontal="center"/>
    </xf>
    <xf numFmtId="0" fontId="6" fillId="12" borderId="1" xfId="0" applyFont="1" applyFill="1" applyBorder="1" applyAlignment="1">
      <alignment horizontal="center" vertical="center"/>
    </xf>
    <xf numFmtId="1" fontId="11" fillId="12" borderId="1" xfId="0" applyNumberFormat="1" applyFont="1" applyFill="1" applyBorder="1" applyAlignment="1">
      <alignment horizontal="center"/>
    </xf>
    <xf numFmtId="1" fontId="10" fillId="12" borderId="1" xfId="0" applyNumberFormat="1" applyFont="1" applyFill="1" applyBorder="1" applyAlignment="1">
      <alignment horizontal="center"/>
    </xf>
    <xf numFmtId="167" fontId="6" fillId="12" borderId="1" xfId="0" applyNumberFormat="1" applyFont="1" applyFill="1" applyBorder="1" applyAlignment="1">
      <alignment horizontal="center" wrapText="1"/>
    </xf>
    <xf numFmtId="0" fontId="6" fillId="12" borderId="1" xfId="0" applyFont="1" applyFill="1" applyBorder="1" applyAlignment="1">
      <alignment horizontal="left" vertical="center" wrapText="1"/>
    </xf>
    <xf numFmtId="166" fontId="6" fillId="12" borderId="1" xfId="1" applyNumberFormat="1" applyFont="1" applyFill="1" applyBorder="1" applyAlignment="1">
      <alignment horizontal="center" vertical="center"/>
    </xf>
    <xf numFmtId="44" fontId="0" fillId="0" borderId="1" xfId="4" applyFont="1" applyBorder="1"/>
    <xf numFmtId="44" fontId="0" fillId="0" borderId="1" xfId="0" applyNumberFormat="1" applyBorder="1"/>
    <xf numFmtId="0" fontId="0" fillId="4" borderId="1" xfId="0" applyFill="1" applyBorder="1" applyAlignment="1">
      <alignment wrapText="1"/>
    </xf>
    <xf numFmtId="44" fontId="0" fillId="4" borderId="1" xfId="4" applyFont="1" applyFill="1" applyBorder="1"/>
    <xf numFmtId="0" fontId="0" fillId="4" borderId="1" xfId="0" applyFill="1" applyBorder="1"/>
    <xf numFmtId="0" fontId="7" fillId="4" borderId="1" xfId="0" applyFont="1" applyFill="1" applyBorder="1"/>
    <xf numFmtId="0" fontId="7" fillId="4" borderId="1" xfId="0" applyFont="1" applyFill="1" applyBorder="1" applyAlignment="1">
      <alignment horizontal="center" wrapText="1"/>
    </xf>
    <xf numFmtId="164" fontId="0" fillId="0" borderId="0" xfId="0" applyNumberFormat="1"/>
    <xf numFmtId="0" fontId="8" fillId="13" borderId="1" xfId="0" applyFont="1" applyFill="1" applyBorder="1" applyAlignment="1">
      <alignment horizontal="center" wrapText="1"/>
    </xf>
    <xf numFmtId="0" fontId="24" fillId="0" borderId="1" xfId="0" applyFont="1" applyBorder="1" applyAlignment="1">
      <alignment wrapText="1"/>
    </xf>
    <xf numFmtId="0" fontId="24" fillId="0" borderId="1" xfId="0" applyFont="1" applyBorder="1"/>
    <xf numFmtId="0" fontId="24" fillId="4" borderId="1" xfId="0" applyFont="1" applyFill="1" applyBorder="1" applyAlignment="1">
      <alignment wrapText="1"/>
    </xf>
    <xf numFmtId="0" fontId="8" fillId="4" borderId="1" xfId="0" applyFont="1" applyFill="1" applyBorder="1" applyAlignment="1">
      <alignment horizontal="center" wrapText="1"/>
    </xf>
    <xf numFmtId="0" fontId="24" fillId="0" borderId="1" xfId="0" applyFont="1" applyFill="1" applyBorder="1" applyAlignment="1">
      <alignment wrapText="1"/>
    </xf>
    <xf numFmtId="0" fontId="24" fillId="0" borderId="18" xfId="0" applyFont="1" applyBorder="1"/>
    <xf numFmtId="0" fontId="8" fillId="2" borderId="1" xfId="0" applyFont="1" applyFill="1" applyBorder="1" applyAlignment="1">
      <alignment wrapText="1"/>
    </xf>
    <xf numFmtId="0" fontId="24" fillId="2" borderId="16" xfId="0" applyFont="1" applyFill="1" applyBorder="1"/>
    <xf numFmtId="0" fontId="25" fillId="4" borderId="1" xfId="0" applyFont="1" applyFill="1" applyBorder="1" applyAlignment="1">
      <alignment wrapText="1"/>
    </xf>
    <xf numFmtId="0" fontId="8" fillId="4" borderId="1" xfId="0" applyFont="1" applyFill="1" applyBorder="1" applyAlignment="1">
      <alignment horizontal="center"/>
    </xf>
    <xf numFmtId="0" fontId="8" fillId="4" borderId="16" xfId="0" applyFont="1" applyFill="1" applyBorder="1" applyAlignment="1">
      <alignment horizontal="center" wrapText="1"/>
    </xf>
    <xf numFmtId="0" fontId="25" fillId="0" borderId="1" xfId="0" applyFont="1" applyBorder="1" applyAlignment="1">
      <alignment horizontal="center" wrapText="1"/>
    </xf>
    <xf numFmtId="0" fontId="25" fillId="0" borderId="1" xfId="0" applyFont="1" applyBorder="1" applyAlignment="1">
      <alignment horizontal="center"/>
    </xf>
    <xf numFmtId="164" fontId="25" fillId="0" borderId="1" xfId="0" applyNumberFormat="1" applyFont="1" applyBorder="1"/>
    <xf numFmtId="0" fontId="24" fillId="0" borderId="1" xfId="0" applyFont="1" applyBorder="1" applyAlignment="1">
      <alignment horizontal="center" wrapText="1"/>
    </xf>
    <xf numFmtId="1" fontId="24" fillId="0" borderId="1" xfId="0" applyNumberFormat="1" applyFont="1" applyBorder="1" applyAlignment="1">
      <alignment horizontal="center" wrapText="1"/>
    </xf>
    <xf numFmtId="44" fontId="24" fillId="0" borderId="1" xfId="4" applyFont="1" applyBorder="1" applyAlignment="1">
      <alignment horizontal="center"/>
    </xf>
    <xf numFmtId="44" fontId="24" fillId="0" borderId="1" xfId="0" applyNumberFormat="1" applyFont="1" applyBorder="1" applyAlignment="1">
      <alignment horizontal="center"/>
    </xf>
    <xf numFmtId="0" fontId="24" fillId="0" borderId="1" xfId="0" applyFont="1" applyBorder="1" applyAlignment="1">
      <alignment horizontal="center"/>
    </xf>
    <xf numFmtId="0" fontId="24" fillId="0" borderId="1" xfId="0" applyFont="1" applyFill="1" applyBorder="1" applyAlignment="1">
      <alignment horizontal="center"/>
    </xf>
    <xf numFmtId="0" fontId="24" fillId="4" borderId="1" xfId="0" applyFont="1" applyFill="1" applyBorder="1" applyAlignment="1">
      <alignment horizontal="center" wrapText="1"/>
    </xf>
    <xf numFmtId="1" fontId="24" fillId="4" borderId="1" xfId="0" applyNumberFormat="1" applyFont="1" applyFill="1" applyBorder="1" applyAlignment="1">
      <alignment horizontal="center" wrapText="1"/>
    </xf>
    <xf numFmtId="44" fontId="24" fillId="4" borderId="1" xfId="4" applyFont="1" applyFill="1" applyBorder="1" applyAlignment="1">
      <alignment horizontal="center"/>
    </xf>
    <xf numFmtId="44" fontId="24" fillId="4" borderId="1" xfId="0" applyNumberFormat="1" applyFont="1" applyFill="1" applyBorder="1" applyAlignment="1">
      <alignment horizontal="center"/>
    </xf>
    <xf numFmtId="0" fontId="24" fillId="4" borderId="1" xfId="0" applyFont="1" applyFill="1" applyBorder="1" applyAlignment="1">
      <alignment horizontal="center"/>
    </xf>
    <xf numFmtId="44" fontId="24" fillId="4" borderId="18" xfId="4" applyFont="1" applyFill="1" applyBorder="1" applyAlignment="1">
      <alignment horizontal="center"/>
    </xf>
    <xf numFmtId="0" fontId="24" fillId="0" borderId="1" xfId="0" applyFont="1" applyFill="1" applyBorder="1" applyAlignment="1">
      <alignment horizontal="center" wrapText="1"/>
    </xf>
    <xf numFmtId="1" fontId="24" fillId="0" borderId="1" xfId="0" applyNumberFormat="1" applyFont="1" applyFill="1" applyBorder="1" applyAlignment="1">
      <alignment horizontal="center" wrapText="1"/>
    </xf>
    <xf numFmtId="44" fontId="24" fillId="0" borderId="1" xfId="4" applyFont="1" applyFill="1" applyBorder="1" applyAlignment="1">
      <alignment horizontal="center"/>
    </xf>
    <xf numFmtId="44" fontId="24" fillId="0" borderId="1" xfId="0" applyNumberFormat="1" applyFont="1" applyFill="1" applyBorder="1" applyAlignment="1">
      <alignment horizontal="center"/>
    </xf>
    <xf numFmtId="44" fontId="24" fillId="0" borderId="16" xfId="4" applyFont="1" applyBorder="1" applyAlignment="1">
      <alignment horizontal="center"/>
    </xf>
    <xf numFmtId="44" fontId="24" fillId="4" borderId="16" xfId="4" applyFont="1" applyFill="1" applyBorder="1" applyAlignment="1">
      <alignment horizontal="center"/>
    </xf>
    <xf numFmtId="0" fontId="8" fillId="2" borderId="1" xfId="0" applyFont="1" applyFill="1" applyBorder="1" applyAlignment="1">
      <alignment horizontal="center" wrapText="1"/>
    </xf>
    <xf numFmtId="1" fontId="8" fillId="2" borderId="1" xfId="0" applyNumberFormat="1" applyFont="1" applyFill="1" applyBorder="1" applyAlignment="1">
      <alignment horizontal="center" wrapText="1"/>
    </xf>
    <xf numFmtId="44" fontId="8" fillId="2" borderId="1" xfId="4" applyFont="1" applyFill="1" applyBorder="1" applyAlignment="1">
      <alignment horizontal="center"/>
    </xf>
    <xf numFmtId="44" fontId="8" fillId="2" borderId="1" xfId="0" applyNumberFormat="1" applyFont="1" applyFill="1" applyBorder="1" applyAlignment="1">
      <alignment horizontal="center"/>
    </xf>
    <xf numFmtId="0" fontId="8" fillId="2" borderId="1" xfId="0" applyFont="1" applyFill="1" applyBorder="1" applyAlignment="1">
      <alignment horizontal="center"/>
    </xf>
    <xf numFmtId="44" fontId="8" fillId="2" borderId="16" xfId="4" applyFont="1" applyFill="1" applyBorder="1" applyAlignment="1">
      <alignment horizontal="center"/>
    </xf>
    <xf numFmtId="0" fontId="25" fillId="4" borderId="1" xfId="0" applyFont="1" applyFill="1" applyBorder="1" applyAlignment="1">
      <alignment horizontal="center" wrapText="1"/>
    </xf>
    <xf numFmtId="1" fontId="25" fillId="4" borderId="1" xfId="0" applyNumberFormat="1" applyFont="1" applyFill="1" applyBorder="1" applyAlignment="1">
      <alignment horizontal="center" wrapText="1"/>
    </xf>
    <xf numFmtId="44" fontId="25" fillId="4" borderId="1" xfId="4" applyFont="1" applyFill="1" applyBorder="1" applyAlignment="1">
      <alignment horizontal="center"/>
    </xf>
    <xf numFmtId="44" fontId="25" fillId="4" borderId="1" xfId="0" applyNumberFormat="1" applyFont="1" applyFill="1" applyBorder="1" applyAlignment="1">
      <alignment horizontal="center"/>
    </xf>
    <xf numFmtId="44" fontId="8" fillId="4" borderId="1" xfId="4" applyFont="1" applyFill="1" applyBorder="1" applyAlignment="1">
      <alignment horizontal="center"/>
    </xf>
    <xf numFmtId="44" fontId="8" fillId="4" borderId="16" xfId="4" applyFont="1" applyFill="1" applyBorder="1" applyAlignment="1">
      <alignment horizontal="center"/>
    </xf>
    <xf numFmtId="1" fontId="25" fillId="0" borderId="1" xfId="0" applyNumberFormat="1" applyFont="1" applyBorder="1" applyAlignment="1">
      <alignment horizontal="center" wrapText="1"/>
    </xf>
    <xf numFmtId="44" fontId="25" fillId="0" borderId="1" xfId="4" applyFont="1" applyBorder="1" applyAlignment="1">
      <alignment horizontal="center"/>
    </xf>
    <xf numFmtId="44" fontId="25" fillId="0" borderId="1" xfId="0" applyNumberFormat="1" applyFont="1" applyBorder="1" applyAlignment="1">
      <alignment horizontal="center"/>
    </xf>
    <xf numFmtId="44" fontId="25" fillId="0" borderId="16" xfId="4" applyFont="1" applyBorder="1" applyAlignment="1">
      <alignment horizontal="center"/>
    </xf>
    <xf numFmtId="0" fontId="4" fillId="0" borderId="0" xfId="0" applyFont="1"/>
    <xf numFmtId="0" fontId="2" fillId="2" borderId="8" xfId="0" applyFont="1" applyFill="1" applyBorder="1" applyAlignment="1">
      <alignment horizontal="center" wrapText="1"/>
    </xf>
    <xf numFmtId="0" fontId="3" fillId="12" borderId="1" xfId="0" applyFont="1" applyFill="1" applyBorder="1" applyAlignment="1">
      <alignment horizontal="left"/>
    </xf>
    <xf numFmtId="0" fontId="3" fillId="12" borderId="1" xfId="0" applyFont="1" applyFill="1" applyBorder="1" applyAlignment="1">
      <alignment horizontal="center" vertical="center"/>
    </xf>
    <xf numFmtId="0" fontId="3" fillId="12" borderId="1" xfId="0" applyFont="1" applyFill="1" applyBorder="1" applyAlignment="1">
      <alignment horizontal="left" vertical="center" wrapText="1"/>
    </xf>
    <xf numFmtId="0" fontId="2" fillId="2" borderId="1" xfId="0" applyFont="1" applyFill="1" applyBorder="1"/>
    <xf numFmtId="0" fontId="2" fillId="2" borderId="1" xfId="0" applyFont="1" applyFill="1" applyBorder="1" applyAlignment="1">
      <alignment horizontal="center"/>
    </xf>
    <xf numFmtId="0" fontId="2" fillId="12" borderId="9" xfId="0" applyFont="1" applyFill="1" applyBorder="1" applyAlignment="1">
      <alignment horizontal="center"/>
    </xf>
    <xf numFmtId="0" fontId="7" fillId="12" borderId="1" xfId="0" applyFont="1" applyFill="1" applyBorder="1" applyAlignment="1">
      <alignment horizontal="center" wrapText="1"/>
    </xf>
    <xf numFmtId="0" fontId="2" fillId="2" borderId="37" xfId="0" applyFont="1" applyFill="1" applyBorder="1" applyAlignment="1">
      <alignment horizontal="center" wrapText="1"/>
    </xf>
    <xf numFmtId="0" fontId="2" fillId="12" borderId="25" xfId="0" applyFont="1" applyFill="1" applyBorder="1" applyAlignment="1">
      <alignment horizontal="center"/>
    </xf>
    <xf numFmtId="0" fontId="7" fillId="0" borderId="1" xfId="0" applyFont="1" applyBorder="1"/>
    <xf numFmtId="0" fontId="2" fillId="12" borderId="1" xfId="0" applyFont="1" applyFill="1" applyBorder="1" applyAlignment="1">
      <alignment horizontal="center" vertical="center"/>
    </xf>
    <xf numFmtId="0" fontId="0" fillId="4" borderId="1" xfId="0" applyFill="1" applyBorder="1" applyAlignment="1">
      <alignment horizontal="center"/>
    </xf>
    <xf numFmtId="0" fontId="0" fillId="0" borderId="2" xfId="0" applyBorder="1" applyAlignment="1">
      <alignment wrapText="1"/>
    </xf>
    <xf numFmtId="0" fontId="7" fillId="0" borderId="7" xfId="0" applyFont="1" applyBorder="1" applyAlignment="1">
      <alignment horizontal="center"/>
    </xf>
    <xf numFmtId="0" fontId="7" fillId="0" borderId="7" xfId="0" applyFont="1" applyBorder="1" applyAlignment="1">
      <alignment horizontal="center" wrapText="1"/>
    </xf>
    <xf numFmtId="16" fontId="7" fillId="0" borderId="7" xfId="0" applyNumberFormat="1" applyFont="1" applyBorder="1" applyAlignment="1">
      <alignment horizontal="center" wrapText="1"/>
    </xf>
    <xf numFmtId="0" fontId="7" fillId="2" borderId="7" xfId="0" applyFont="1" applyFill="1" applyBorder="1" applyAlignment="1">
      <alignment horizontal="center" wrapText="1"/>
    </xf>
    <xf numFmtId="0" fontId="0" fillId="2" borderId="1" xfId="0" applyFill="1" applyBorder="1"/>
    <xf numFmtId="0" fontId="0" fillId="0" borderId="16" xfId="0" applyBorder="1"/>
    <xf numFmtId="44" fontId="0" fillId="2" borderId="1" xfId="4" applyFont="1" applyFill="1" applyBorder="1"/>
    <xf numFmtId="44" fontId="0" fillId="4" borderId="16" xfId="0" applyNumberFormat="1" applyFill="1" applyBorder="1"/>
    <xf numFmtId="44" fontId="7" fillId="4" borderId="1" xfId="0" applyNumberFormat="1" applyFont="1" applyFill="1" applyBorder="1"/>
    <xf numFmtId="0" fontId="4" fillId="4" borderId="1" xfId="0" applyFont="1" applyFill="1" applyBorder="1" applyAlignment="1">
      <alignment wrapText="1"/>
    </xf>
    <xf numFmtId="0" fontId="4" fillId="4" borderId="1" xfId="0" applyFont="1" applyFill="1" applyBorder="1" applyAlignment="1">
      <alignment horizontal="center"/>
    </xf>
    <xf numFmtId="44" fontId="4" fillId="4" borderId="1" xfId="4" applyFont="1" applyFill="1" applyBorder="1"/>
    <xf numFmtId="44" fontId="4" fillId="2" borderId="1" xfId="4" applyFont="1" applyFill="1" applyBorder="1"/>
    <xf numFmtId="44" fontId="4" fillId="4" borderId="16" xfId="0" applyNumberFormat="1" applyFont="1" applyFill="1" applyBorder="1"/>
    <xf numFmtId="0" fontId="4" fillId="4" borderId="1" xfId="0" applyFont="1" applyFill="1" applyBorder="1"/>
    <xf numFmtId="44" fontId="23" fillId="4" borderId="1" xfId="0" applyNumberFormat="1" applyFont="1" applyFill="1" applyBorder="1"/>
    <xf numFmtId="44" fontId="7" fillId="0" borderId="1" xfId="0" applyNumberFormat="1" applyFont="1" applyBorder="1"/>
    <xf numFmtId="44" fontId="7" fillId="0" borderId="1" xfId="4" applyFont="1" applyBorder="1"/>
    <xf numFmtId="44" fontId="7" fillId="2" borderId="1" xfId="0" applyNumberFormat="1" applyFont="1" applyFill="1" applyBorder="1"/>
    <xf numFmtId="44" fontId="7" fillId="0" borderId="16" xfId="0" applyNumberFormat="1" applyFont="1" applyBorder="1"/>
    <xf numFmtId="0" fontId="7" fillId="2" borderId="1" xfId="0" applyFont="1" applyFill="1" applyBorder="1" applyAlignment="1">
      <alignment wrapText="1"/>
    </xf>
    <xf numFmtId="0" fontId="7" fillId="2" borderId="1" xfId="0" applyFont="1" applyFill="1" applyBorder="1" applyAlignment="1">
      <alignment horizontal="center"/>
    </xf>
    <xf numFmtId="44" fontId="2" fillId="2" borderId="1" xfId="4" applyFont="1" applyFill="1" applyBorder="1" applyAlignment="1">
      <alignment horizontal="center"/>
    </xf>
    <xf numFmtId="166" fontId="2" fillId="2" borderId="1" xfId="1" applyNumberFormat="1" applyFont="1" applyFill="1" applyBorder="1" applyAlignment="1">
      <alignment horizontal="center"/>
    </xf>
    <xf numFmtId="44" fontId="2" fillId="2" borderId="1" xfId="4" applyFont="1" applyFill="1" applyBorder="1"/>
    <xf numFmtId="166" fontId="7" fillId="2" borderId="1" xfId="0" applyNumberFormat="1" applyFont="1" applyFill="1" applyBorder="1" applyAlignment="1">
      <alignment horizontal="right"/>
    </xf>
    <xf numFmtId="0" fontId="7" fillId="2" borderId="1" xfId="0" applyFont="1" applyFill="1" applyBorder="1" applyAlignment="1">
      <alignment horizontal="center" wrapText="1"/>
    </xf>
    <xf numFmtId="44" fontId="7" fillId="2" borderId="1" xfId="4" applyFont="1" applyFill="1" applyBorder="1"/>
    <xf numFmtId="44" fontId="7" fillId="2" borderId="1" xfId="4" applyFont="1" applyFill="1" applyBorder="1" applyAlignment="1">
      <alignment horizontal="center" wrapText="1"/>
    </xf>
    <xf numFmtId="0" fontId="2" fillId="14" borderId="1" xfId="0" applyFont="1" applyFill="1" applyBorder="1" applyAlignment="1">
      <alignment horizontal="center" wrapText="1"/>
    </xf>
    <xf numFmtId="0" fontId="2" fillId="14" borderId="16" xfId="0" applyFont="1" applyFill="1" applyBorder="1" applyAlignment="1">
      <alignment horizontal="center" wrapText="1"/>
    </xf>
    <xf numFmtId="0" fontId="7" fillId="14" borderId="1" xfId="0" applyFont="1" applyFill="1" applyBorder="1" applyAlignment="1">
      <alignment horizontal="center"/>
    </xf>
    <xf numFmtId="0" fontId="7" fillId="14" borderId="16" xfId="0" applyFont="1" applyFill="1" applyBorder="1" applyAlignment="1">
      <alignment horizontal="center" wrapText="1"/>
    </xf>
    <xf numFmtId="0" fontId="7" fillId="14" borderId="1" xfId="0" applyFont="1" applyFill="1" applyBorder="1"/>
    <xf numFmtId="0" fontId="3" fillId="14" borderId="1" xfId="0" applyFont="1" applyFill="1" applyBorder="1" applyAlignment="1">
      <alignment wrapText="1"/>
    </xf>
    <xf numFmtId="0" fontId="3" fillId="14" borderId="1" xfId="0" applyFont="1" applyFill="1" applyBorder="1" applyAlignment="1">
      <alignment horizontal="center" wrapText="1"/>
    </xf>
    <xf numFmtId="44" fontId="3" fillId="14" borderId="1" xfId="4" applyFont="1" applyFill="1" applyBorder="1" applyAlignment="1">
      <alignment horizontal="center"/>
    </xf>
    <xf numFmtId="166" fontId="3" fillId="14" borderId="16" xfId="1" applyNumberFormat="1" applyFont="1" applyFill="1" applyBorder="1" applyAlignment="1">
      <alignment horizontal="center"/>
    </xf>
    <xf numFmtId="44" fontId="3" fillId="14" borderId="16" xfId="4" applyFont="1" applyFill="1" applyBorder="1"/>
    <xf numFmtId="44" fontId="3" fillId="14" borderId="16" xfId="4" applyFont="1" applyFill="1" applyBorder="1" applyAlignment="1">
      <alignment horizontal="center"/>
    </xf>
    <xf numFmtId="166" fontId="0" fillId="14" borderId="1" xfId="0" applyNumberFormat="1" applyFill="1" applyBorder="1" applyAlignment="1">
      <alignment horizontal="right"/>
    </xf>
    <xf numFmtId="0" fontId="0" fillId="14" borderId="16" xfId="0" applyFill="1" applyBorder="1" applyAlignment="1">
      <alignment horizontal="center" wrapText="1"/>
    </xf>
    <xf numFmtId="44" fontId="0" fillId="14" borderId="1" xfId="4" applyFont="1" applyFill="1" applyBorder="1"/>
    <xf numFmtId="0" fontId="3" fillId="14" borderId="1" xfId="0" applyFont="1" applyFill="1" applyBorder="1"/>
    <xf numFmtId="0" fontId="3" fillId="14" borderId="1" xfId="0" applyFont="1" applyFill="1" applyBorder="1" applyAlignment="1">
      <alignment horizontal="center"/>
    </xf>
    <xf numFmtId="44" fontId="3" fillId="14" borderId="16" xfId="0" applyNumberFormat="1" applyFont="1" applyFill="1" applyBorder="1" applyAlignment="1">
      <alignment horizontal="center"/>
    </xf>
    <xf numFmtId="0" fontId="0" fillId="14" borderId="0" xfId="0" applyFill="1"/>
    <xf numFmtId="0" fontId="0" fillId="14" borderId="18" xfId="0" applyFont="1" applyFill="1" applyBorder="1" applyAlignment="1">
      <alignment horizontal="center"/>
    </xf>
    <xf numFmtId="44" fontId="3" fillId="14" borderId="18" xfId="4" applyFont="1" applyFill="1" applyBorder="1" applyAlignment="1">
      <alignment horizontal="center"/>
    </xf>
    <xf numFmtId="166" fontId="3" fillId="14" borderId="20" xfId="1" applyNumberFormat="1" applyFont="1" applyFill="1" applyBorder="1" applyAlignment="1">
      <alignment horizontal="center"/>
    </xf>
    <xf numFmtId="44" fontId="3" fillId="14" borderId="20" xfId="4" applyFont="1" applyFill="1" applyBorder="1"/>
    <xf numFmtId="0" fontId="0" fillId="14" borderId="20" xfId="0" applyFill="1" applyBorder="1" applyAlignment="1">
      <alignment horizontal="center"/>
    </xf>
    <xf numFmtId="166" fontId="0" fillId="14" borderId="18" xfId="0" applyNumberFormat="1" applyFill="1" applyBorder="1" applyAlignment="1">
      <alignment horizontal="right"/>
    </xf>
    <xf numFmtId="0" fontId="0" fillId="14" borderId="20" xfId="0" applyFill="1" applyBorder="1" applyAlignment="1">
      <alignment horizontal="center" wrapText="1"/>
    </xf>
    <xf numFmtId="44" fontId="0" fillId="14" borderId="18" xfId="4" applyFont="1" applyFill="1" applyBorder="1"/>
    <xf numFmtId="166" fontId="0" fillId="14" borderId="1" xfId="1" applyNumberFormat="1" applyFont="1" applyFill="1" applyBorder="1"/>
    <xf numFmtId="166" fontId="0" fillId="14" borderId="16" xfId="0" applyNumberFormat="1" applyFill="1" applyBorder="1" applyAlignment="1">
      <alignment horizontal="center"/>
    </xf>
    <xf numFmtId="166" fontId="0" fillId="14" borderId="1" xfId="0" applyNumberFormat="1" applyFill="1" applyBorder="1"/>
    <xf numFmtId="0" fontId="0" fillId="14" borderId="1" xfId="0" applyFill="1" applyBorder="1" applyAlignment="1">
      <alignment horizontal="center" wrapText="1"/>
    </xf>
    <xf numFmtId="0" fontId="0" fillId="14" borderId="1" xfId="0" applyFill="1" applyBorder="1" applyAlignment="1">
      <alignment horizontal="center"/>
    </xf>
    <xf numFmtId="0" fontId="0" fillId="14" borderId="16" xfId="0" applyFill="1" applyBorder="1" applyAlignment="1">
      <alignment horizontal="center"/>
    </xf>
    <xf numFmtId="0" fontId="0" fillId="14" borderId="1" xfId="0" applyFill="1" applyBorder="1" applyAlignment="1">
      <alignment wrapText="1"/>
    </xf>
    <xf numFmtId="44" fontId="0" fillId="14" borderId="1" xfId="4" applyFont="1" applyFill="1" applyBorder="1" applyAlignment="1">
      <alignment wrapText="1"/>
    </xf>
    <xf numFmtId="0" fontId="7" fillId="14" borderId="1" xfId="0" applyFont="1" applyFill="1" applyBorder="1" applyAlignment="1">
      <alignment wrapText="1"/>
    </xf>
    <xf numFmtId="44" fontId="7" fillId="14" borderId="1" xfId="4" applyFont="1" applyFill="1" applyBorder="1"/>
    <xf numFmtId="166" fontId="7" fillId="14" borderId="1" xfId="1" applyNumberFormat="1" applyFont="1" applyFill="1" applyBorder="1"/>
    <xf numFmtId="166" fontId="7" fillId="14" borderId="1" xfId="0" applyNumberFormat="1" applyFont="1" applyFill="1" applyBorder="1"/>
    <xf numFmtId="0" fontId="7" fillId="14" borderId="1" xfId="0" applyFont="1" applyFill="1" applyBorder="1" applyAlignment="1">
      <alignment horizontal="center" wrapText="1"/>
    </xf>
    <xf numFmtId="166" fontId="7" fillId="2" borderId="1" xfId="1" applyNumberFormat="1" applyFont="1" applyFill="1" applyBorder="1"/>
    <xf numFmtId="166" fontId="7" fillId="2" borderId="1" xfId="0" applyNumberFormat="1" applyFont="1" applyFill="1" applyBorder="1"/>
    <xf numFmtId="0" fontId="2" fillId="15" borderId="1" xfId="0" applyFont="1" applyFill="1" applyBorder="1" applyAlignment="1">
      <alignment horizontal="center" wrapText="1"/>
    </xf>
    <xf numFmtId="0" fontId="2" fillId="15" borderId="16" xfId="0" applyFont="1" applyFill="1" applyBorder="1" applyAlignment="1">
      <alignment horizontal="center" wrapText="1"/>
    </xf>
    <xf numFmtId="0" fontId="7" fillId="15" borderId="1" xfId="0" applyFont="1" applyFill="1" applyBorder="1" applyAlignment="1">
      <alignment horizontal="center"/>
    </xf>
    <xf numFmtId="0" fontId="7" fillId="15" borderId="16" xfId="0" applyFont="1" applyFill="1" applyBorder="1" applyAlignment="1">
      <alignment horizontal="center" wrapText="1"/>
    </xf>
    <xf numFmtId="0" fontId="7" fillId="15" borderId="1" xfId="0" applyFont="1" applyFill="1" applyBorder="1" applyAlignment="1">
      <alignment horizontal="center" wrapText="1"/>
    </xf>
    <xf numFmtId="0" fontId="0" fillId="15" borderId="1" xfId="0" applyFill="1" applyBorder="1"/>
    <xf numFmtId="0" fontId="3" fillId="15" borderId="1" xfId="0" applyFont="1" applyFill="1" applyBorder="1" applyAlignment="1">
      <alignment wrapText="1"/>
    </xf>
    <xf numFmtId="0" fontId="3" fillId="15" borderId="1" xfId="0" applyFont="1" applyFill="1" applyBorder="1" applyAlignment="1">
      <alignment horizontal="center" wrapText="1"/>
    </xf>
    <xf numFmtId="44" fontId="3" fillId="15" borderId="1" xfId="4" applyFont="1" applyFill="1" applyBorder="1" applyAlignment="1">
      <alignment horizontal="center"/>
    </xf>
    <xf numFmtId="166" fontId="3" fillId="15" borderId="16" xfId="1" applyNumberFormat="1" applyFont="1" applyFill="1" applyBorder="1" applyAlignment="1">
      <alignment horizontal="center"/>
    </xf>
    <xf numFmtId="44" fontId="3" fillId="15" borderId="16" xfId="4" applyFont="1" applyFill="1" applyBorder="1"/>
    <xf numFmtId="44" fontId="3" fillId="15" borderId="16" xfId="4" applyFont="1" applyFill="1" applyBorder="1" applyAlignment="1">
      <alignment horizontal="center"/>
    </xf>
    <xf numFmtId="166" fontId="0" fillId="15" borderId="1" xfId="0" applyNumberFormat="1" applyFill="1" applyBorder="1" applyAlignment="1">
      <alignment horizontal="right"/>
    </xf>
    <xf numFmtId="0" fontId="0" fillId="15" borderId="16" xfId="0" applyFill="1" applyBorder="1" applyAlignment="1">
      <alignment horizontal="center" wrapText="1"/>
    </xf>
    <xf numFmtId="44" fontId="0" fillId="15" borderId="1" xfId="4" applyFont="1" applyFill="1" applyBorder="1"/>
    <xf numFmtId="0" fontId="3" fillId="15" borderId="1" xfId="0" applyFont="1" applyFill="1" applyBorder="1" applyAlignment="1">
      <alignment horizontal="center"/>
    </xf>
    <xf numFmtId="44" fontId="3" fillId="15" borderId="16" xfId="0" applyNumberFormat="1" applyFont="1" applyFill="1" applyBorder="1" applyAlignment="1">
      <alignment horizontal="center"/>
    </xf>
    <xf numFmtId="0" fontId="0" fillId="15" borderId="0" xfId="0" applyFill="1" applyAlignment="1">
      <alignment wrapText="1"/>
    </xf>
    <xf numFmtId="0" fontId="0" fillId="15" borderId="18" xfId="0" applyFont="1" applyFill="1" applyBorder="1" applyAlignment="1">
      <alignment horizontal="center"/>
    </xf>
    <xf numFmtId="0" fontId="0" fillId="15" borderId="20" xfId="0" applyFill="1" applyBorder="1" applyAlignment="1">
      <alignment horizontal="center"/>
    </xf>
    <xf numFmtId="0" fontId="0" fillId="15" borderId="20" xfId="0" applyFill="1" applyBorder="1" applyAlignment="1">
      <alignment horizontal="center" wrapText="1"/>
    </xf>
    <xf numFmtId="44" fontId="0" fillId="15" borderId="18" xfId="4" applyFont="1" applyFill="1" applyBorder="1"/>
    <xf numFmtId="0" fontId="0" fillId="15" borderId="1" xfId="0" applyFill="1" applyBorder="1" applyAlignment="1">
      <alignment wrapText="1"/>
    </xf>
    <xf numFmtId="44" fontId="2" fillId="15" borderId="1" xfId="4" applyFont="1" applyFill="1" applyBorder="1" applyAlignment="1">
      <alignment horizontal="center"/>
    </xf>
    <xf numFmtId="166" fontId="2" fillId="15" borderId="1" xfId="1" applyNumberFormat="1" applyFont="1" applyFill="1" applyBorder="1" applyAlignment="1">
      <alignment horizontal="center"/>
    </xf>
    <xf numFmtId="44" fontId="2" fillId="15" borderId="1" xfId="4" applyFont="1" applyFill="1" applyBorder="1"/>
    <xf numFmtId="166" fontId="7" fillId="15" borderId="1" xfId="0" applyNumberFormat="1" applyFont="1" applyFill="1" applyBorder="1" applyAlignment="1">
      <alignment horizontal="right"/>
    </xf>
    <xf numFmtId="44" fontId="7" fillId="15" borderId="1" xfId="4" applyFont="1" applyFill="1" applyBorder="1"/>
    <xf numFmtId="44" fontId="7" fillId="15" borderId="1" xfId="4" applyFont="1" applyFill="1" applyBorder="1" applyAlignment="1">
      <alignment horizontal="center" wrapText="1"/>
    </xf>
    <xf numFmtId="0" fontId="7" fillId="2" borderId="16" xfId="0" applyFont="1" applyFill="1" applyBorder="1" applyAlignment="1">
      <alignment horizontal="center"/>
    </xf>
    <xf numFmtId="0" fontId="7" fillId="15" borderId="1" xfId="0" applyFont="1" applyFill="1" applyBorder="1"/>
    <xf numFmtId="166" fontId="0" fillId="15" borderId="1" xfId="1" applyNumberFormat="1" applyFont="1" applyFill="1" applyBorder="1"/>
    <xf numFmtId="166" fontId="0" fillId="15" borderId="16" xfId="0" applyNumberFormat="1" applyFill="1" applyBorder="1" applyAlignment="1">
      <alignment horizontal="center"/>
    </xf>
    <xf numFmtId="166" fontId="0" fillId="15" borderId="1" xfId="0" applyNumberFormat="1" applyFill="1" applyBorder="1"/>
    <xf numFmtId="0" fontId="0" fillId="15" borderId="1" xfId="0" applyFill="1" applyBorder="1" applyAlignment="1">
      <alignment horizontal="center" wrapText="1"/>
    </xf>
    <xf numFmtId="0" fontId="0" fillId="15" borderId="1" xfId="0" applyFill="1" applyBorder="1" applyAlignment="1">
      <alignment horizontal="center"/>
    </xf>
    <xf numFmtId="0" fontId="0" fillId="15" borderId="16" xfId="0" applyFill="1" applyBorder="1" applyAlignment="1">
      <alignment horizontal="center"/>
    </xf>
    <xf numFmtId="44" fontId="0" fillId="15" borderId="16" xfId="4" applyFont="1" applyFill="1" applyBorder="1"/>
    <xf numFmtId="166" fontId="0" fillId="15" borderId="1" xfId="0" applyNumberFormat="1" applyFill="1" applyBorder="1" applyAlignment="1">
      <alignment horizontal="center" wrapText="1"/>
    </xf>
    <xf numFmtId="0" fontId="0" fillId="15" borderId="22" xfId="0" applyFill="1" applyBorder="1" applyAlignment="1">
      <alignment horizontal="center" wrapText="1"/>
    </xf>
    <xf numFmtId="0" fontId="0" fillId="2" borderId="0" xfId="0" applyFill="1"/>
    <xf numFmtId="0" fontId="7" fillId="2" borderId="18" xfId="0" applyFont="1" applyFill="1" applyBorder="1" applyAlignment="1">
      <alignment wrapText="1"/>
    </xf>
    <xf numFmtId="0" fontId="7" fillId="2" borderId="18" xfId="0" applyFont="1" applyFill="1" applyBorder="1" applyAlignment="1">
      <alignment horizontal="center"/>
    </xf>
    <xf numFmtId="44" fontId="7" fillId="2" borderId="18" xfId="4" applyFont="1" applyFill="1" applyBorder="1"/>
    <xf numFmtId="166" fontId="7" fillId="2" borderId="18" xfId="1" applyNumberFormat="1" applyFont="1" applyFill="1" applyBorder="1"/>
    <xf numFmtId="0" fontId="7" fillId="2" borderId="18" xfId="0" applyFont="1" applyFill="1" applyBorder="1" applyAlignment="1">
      <alignment horizontal="center" wrapText="1"/>
    </xf>
    <xf numFmtId="44" fontId="7" fillId="4" borderId="16" xfId="0" applyNumberFormat="1" applyFont="1" applyFill="1" applyBorder="1"/>
    <xf numFmtId="44" fontId="23" fillId="4" borderId="16" xfId="0" applyNumberFormat="1" applyFont="1" applyFill="1" applyBorder="1"/>
    <xf numFmtId="0" fontId="7" fillId="4" borderId="7" xfId="0" applyFont="1" applyFill="1" applyBorder="1" applyAlignment="1">
      <alignment horizontal="center"/>
    </xf>
    <xf numFmtId="0" fontId="7" fillId="4" borderId="7" xfId="0" applyFont="1" applyFill="1" applyBorder="1" applyAlignment="1">
      <alignment horizontal="center" wrapText="1"/>
    </xf>
    <xf numFmtId="16" fontId="7" fillId="4" borderId="7" xfId="0" applyNumberFormat="1" applyFont="1" applyFill="1" applyBorder="1" applyAlignment="1">
      <alignment horizontal="center" wrapText="1"/>
    </xf>
    <xf numFmtId="0" fontId="7" fillId="4" borderId="22" xfId="0" applyFont="1" applyFill="1" applyBorder="1" applyAlignment="1">
      <alignment horizontal="center" wrapText="1"/>
    </xf>
    <xf numFmtId="44" fontId="0" fillId="4" borderId="1" xfId="0" applyNumberFormat="1" applyFill="1" applyBorder="1"/>
    <xf numFmtId="0" fontId="0" fillId="0" borderId="2" xfId="0" applyFill="1" applyBorder="1"/>
    <xf numFmtId="44" fontId="7" fillId="2" borderId="1" xfId="0" applyNumberFormat="1" applyFont="1" applyFill="1" applyBorder="1" applyAlignment="1">
      <alignment horizontal="center" wrapText="1"/>
    </xf>
    <xf numFmtId="166" fontId="7" fillId="2" borderId="18" xfId="0" applyNumberFormat="1" applyFont="1" applyFill="1" applyBorder="1" applyAlignment="1">
      <alignment horizontal="center" wrapText="1"/>
    </xf>
    <xf numFmtId="0" fontId="0" fillId="16" borderId="18" xfId="0" applyFill="1" applyBorder="1" applyAlignment="1">
      <alignment horizontal="center" wrapText="1"/>
    </xf>
    <xf numFmtId="44" fontId="0" fillId="16" borderId="18" xfId="0" applyNumberFormat="1" applyFill="1" applyBorder="1" applyAlignment="1"/>
    <xf numFmtId="0" fontId="0" fillId="16" borderId="18" xfId="0" applyFill="1" applyBorder="1" applyAlignment="1"/>
    <xf numFmtId="0" fontId="0" fillId="16" borderId="20" xfId="0" applyFill="1" applyBorder="1" applyAlignment="1"/>
    <xf numFmtId="0" fontId="0" fillId="16" borderId="18" xfId="0" applyFill="1" applyBorder="1"/>
    <xf numFmtId="0" fontId="0" fillId="5" borderId="1" xfId="0" applyFill="1" applyBorder="1"/>
    <xf numFmtId="44" fontId="0" fillId="5" borderId="1" xfId="0" applyNumberFormat="1" applyFill="1" applyBorder="1"/>
    <xf numFmtId="0" fontId="7" fillId="5" borderId="1" xfId="0" applyFont="1" applyFill="1" applyBorder="1" applyAlignment="1">
      <alignment horizontal="center"/>
    </xf>
    <xf numFmtId="44" fontId="7" fillId="5" borderId="1" xfId="0" applyNumberFormat="1" applyFont="1" applyFill="1" applyBorder="1" applyAlignment="1">
      <alignment horizontal="center"/>
    </xf>
    <xf numFmtId="44" fontId="4" fillId="4" borderId="1" xfId="0" applyNumberFormat="1" applyFont="1" applyFill="1" applyBorder="1"/>
    <xf numFmtId="44" fontId="23" fillId="4" borderId="18" xfId="0" applyNumberFormat="1" applyFont="1" applyFill="1" applyBorder="1"/>
    <xf numFmtId="0" fontId="0" fillId="0" borderId="1" xfId="0" applyBorder="1" applyAlignment="1">
      <alignment vertical="center"/>
    </xf>
    <xf numFmtId="0" fontId="3" fillId="0" borderId="0" xfId="0" applyFont="1" applyAlignment="1">
      <alignment vertical="center"/>
    </xf>
    <xf numFmtId="0" fontId="2" fillId="2" borderId="23" xfId="0" applyFont="1" applyFill="1" applyBorder="1" applyAlignment="1">
      <alignment horizontal="center" vertical="center" wrapText="1"/>
    </xf>
    <xf numFmtId="0" fontId="2" fillId="2" borderId="9" xfId="0"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0" applyFont="1" applyFill="1" applyBorder="1" applyAlignment="1">
      <alignment vertical="center" wrapText="1"/>
    </xf>
    <xf numFmtId="0" fontId="27" fillId="2" borderId="1" xfId="0" applyFont="1" applyFill="1" applyBorder="1" applyAlignment="1">
      <alignment horizontal="center" vertical="center"/>
    </xf>
    <xf numFmtId="3" fontId="3" fillId="12" borderId="1" xfId="0" applyNumberFormat="1" applyFont="1" applyFill="1" applyBorder="1" applyAlignment="1">
      <alignment horizontal="center" vertical="center" wrapText="1"/>
    </xf>
    <xf numFmtId="9" fontId="3" fillId="12" borderId="1" xfId="2" applyFont="1" applyFill="1" applyBorder="1" applyAlignment="1">
      <alignment horizontal="center" vertical="center" wrapText="1"/>
    </xf>
    <xf numFmtId="1" fontId="3" fillId="12" borderId="1" xfId="0" applyNumberFormat="1" applyFont="1" applyFill="1" applyBorder="1" applyAlignment="1">
      <alignment horizontal="center" vertical="center"/>
    </xf>
    <xf numFmtId="1" fontId="2" fillId="4" borderId="1" xfId="0" applyNumberFormat="1" applyFont="1" applyFill="1" applyBorder="1" applyAlignment="1">
      <alignment horizontal="center" vertical="center"/>
    </xf>
    <xf numFmtId="1" fontId="28" fillId="12" borderId="1" xfId="0" applyNumberFormat="1" applyFont="1" applyFill="1" applyBorder="1" applyAlignment="1">
      <alignment horizontal="center" vertical="center"/>
    </xf>
    <xf numFmtId="1" fontId="3" fillId="7" borderId="1" xfId="0" applyNumberFormat="1" applyFont="1" applyFill="1" applyBorder="1" applyAlignment="1">
      <alignment horizontal="center" vertical="center"/>
    </xf>
    <xf numFmtId="166" fontId="3" fillId="0" borderId="1" xfId="1" applyNumberFormat="1" applyFont="1" applyFill="1" applyBorder="1" applyAlignment="1">
      <alignment horizontal="center" vertical="center"/>
    </xf>
    <xf numFmtId="1" fontId="2" fillId="4" borderId="1" xfId="0" applyNumberFormat="1" applyFont="1" applyFill="1" applyBorder="1" applyAlignment="1">
      <alignment horizontal="center" vertical="center" wrapText="1"/>
    </xf>
    <xf numFmtId="1" fontId="2" fillId="6"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0" fontId="3" fillId="0" borderId="1" xfId="0" applyFont="1" applyBorder="1" applyAlignment="1">
      <alignment vertical="center"/>
    </xf>
    <xf numFmtId="1" fontId="3" fillId="3"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27" fillId="2" borderId="1" xfId="0" applyNumberFormat="1" applyFont="1" applyFill="1" applyBorder="1" applyAlignment="1">
      <alignment horizontal="center" vertical="center"/>
    </xf>
    <xf numFmtId="166" fontId="2" fillId="2" borderId="1" xfId="1" applyNumberFormat="1" applyFont="1" applyFill="1" applyBorder="1" applyAlignment="1">
      <alignment horizontal="center" vertical="center"/>
    </xf>
    <xf numFmtId="1" fontId="2" fillId="3" borderId="1" xfId="0" applyNumberFormat="1"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9" fontId="2" fillId="2" borderId="13" xfId="0" applyNumberFormat="1"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0" borderId="7" xfId="0" applyFont="1" applyBorder="1" applyAlignment="1">
      <alignment horizontal="center" vertical="center"/>
    </xf>
    <xf numFmtId="0" fontId="2" fillId="4" borderId="7" xfId="0" applyFont="1" applyFill="1" applyBorder="1" applyAlignment="1">
      <alignment horizontal="center" vertical="center"/>
    </xf>
    <xf numFmtId="0" fontId="3" fillId="12" borderId="1" xfId="0" applyFont="1" applyFill="1" applyBorder="1" applyAlignment="1">
      <alignment horizontal="left" vertical="center"/>
    </xf>
    <xf numFmtId="1" fontId="29" fillId="12" borderId="1" xfId="0" applyNumberFormat="1" applyFont="1" applyFill="1" applyBorder="1" applyAlignment="1">
      <alignment horizontal="center" vertical="center"/>
    </xf>
    <xf numFmtId="1" fontId="30" fillId="2" borderId="1" xfId="0" applyNumberFormat="1" applyFont="1" applyFill="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1" xfId="0" applyFont="1" applyBorder="1" applyAlignment="1">
      <alignment horizontal="center" vertical="center"/>
    </xf>
    <xf numFmtId="0" fontId="7" fillId="0" borderId="16" xfId="0" applyFont="1" applyBorder="1" applyAlignment="1">
      <alignment horizontal="center" vertical="center" wrapText="1"/>
    </xf>
    <xf numFmtId="0" fontId="7" fillId="0" borderId="1" xfId="0" applyFont="1" applyBorder="1" applyAlignment="1">
      <alignment horizontal="center" vertical="center" wrapText="1"/>
    </xf>
    <xf numFmtId="0" fontId="0" fillId="3" borderId="0" xfId="0" applyFill="1" applyAlignment="1">
      <alignment vertical="center"/>
    </xf>
    <xf numFmtId="0" fontId="3" fillId="0" borderId="1" xfId="0" applyFont="1" applyBorder="1" applyAlignment="1">
      <alignment vertical="center" wrapText="1"/>
    </xf>
    <xf numFmtId="44" fontId="3" fillId="3" borderId="1" xfId="4" applyFont="1" applyFill="1" applyBorder="1" applyAlignment="1">
      <alignment horizontal="center" vertical="center"/>
    </xf>
    <xf numFmtId="166" fontId="3" fillId="3" borderId="16" xfId="1" applyNumberFormat="1" applyFont="1" applyFill="1" applyBorder="1" applyAlignment="1">
      <alignment horizontal="center" vertical="center"/>
    </xf>
    <xf numFmtId="44" fontId="3" fillId="0" borderId="16" xfId="4" applyFont="1" applyBorder="1" applyAlignment="1">
      <alignment vertical="center"/>
    </xf>
    <xf numFmtId="44" fontId="3" fillId="0" borderId="16" xfId="4" applyFont="1" applyBorder="1" applyAlignment="1">
      <alignment horizontal="center" vertical="center"/>
    </xf>
    <xf numFmtId="166" fontId="0" fillId="0" borderId="1" xfId="0" applyNumberFormat="1" applyBorder="1" applyAlignment="1">
      <alignment horizontal="right" vertical="center"/>
    </xf>
    <xf numFmtId="0" fontId="0" fillId="0" borderId="16" xfId="0" applyBorder="1" applyAlignment="1">
      <alignment horizontal="center" vertical="center" wrapText="1"/>
    </xf>
    <xf numFmtId="44" fontId="0" fillId="0" borderId="1" xfId="4" applyFont="1" applyBorder="1" applyAlignment="1">
      <alignment vertical="center"/>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44" fontId="3" fillId="4" borderId="1" xfId="4" applyFont="1" applyFill="1" applyBorder="1" applyAlignment="1">
      <alignment horizontal="center" vertical="center"/>
    </xf>
    <xf numFmtId="166" fontId="3" fillId="4" borderId="16" xfId="1" applyNumberFormat="1" applyFont="1" applyFill="1" applyBorder="1" applyAlignment="1">
      <alignment horizontal="center" vertical="center"/>
    </xf>
    <xf numFmtId="44" fontId="3" fillId="4" borderId="16" xfId="4" applyFont="1" applyFill="1" applyBorder="1" applyAlignment="1">
      <alignment vertical="center"/>
    </xf>
    <xf numFmtId="44" fontId="3" fillId="4" borderId="16" xfId="4" applyFont="1" applyFill="1" applyBorder="1" applyAlignment="1">
      <alignment horizontal="center" vertical="center"/>
    </xf>
    <xf numFmtId="166" fontId="0" fillId="4" borderId="1" xfId="0" applyNumberFormat="1" applyFill="1" applyBorder="1" applyAlignment="1">
      <alignment horizontal="right" vertical="center"/>
    </xf>
    <xf numFmtId="0" fontId="0" fillId="4" borderId="16" xfId="0" applyFill="1" applyBorder="1" applyAlignment="1">
      <alignment horizontal="center" vertical="center" wrapText="1"/>
    </xf>
    <xf numFmtId="44" fontId="0" fillId="4" borderId="1" xfId="4" applyFont="1" applyFill="1" applyBorder="1" applyAlignment="1">
      <alignment vertical="center"/>
    </xf>
    <xf numFmtId="0" fontId="0" fillId="4" borderId="1" xfId="0" applyFill="1" applyBorder="1" applyAlignment="1">
      <alignment vertical="center"/>
    </xf>
    <xf numFmtId="0" fontId="3" fillId="4" borderId="1" xfId="0" applyFont="1" applyFill="1" applyBorder="1" applyAlignment="1">
      <alignment horizontal="center" vertical="center"/>
    </xf>
    <xf numFmtId="44" fontId="3" fillId="4" borderId="16" xfId="0" applyNumberFormat="1" applyFont="1" applyFill="1" applyBorder="1" applyAlignment="1">
      <alignment horizontal="center" vertical="center"/>
    </xf>
    <xf numFmtId="0" fontId="0" fillId="4" borderId="0" xfId="0" applyFill="1" applyAlignment="1">
      <alignment vertical="center" wrapText="1"/>
    </xf>
    <xf numFmtId="0" fontId="0" fillId="4" borderId="18" xfId="0" applyFont="1" applyFill="1" applyBorder="1" applyAlignment="1">
      <alignment horizontal="center" vertical="center"/>
    </xf>
    <xf numFmtId="0" fontId="0" fillId="4" borderId="20" xfId="0" applyFill="1" applyBorder="1" applyAlignment="1">
      <alignment horizontal="center" vertical="center"/>
    </xf>
    <xf numFmtId="0" fontId="0" fillId="4" borderId="20" xfId="0" applyFill="1" applyBorder="1" applyAlignment="1">
      <alignment horizontal="center" vertical="center" wrapText="1"/>
    </xf>
    <xf numFmtId="44" fontId="0" fillId="4" borderId="18" xfId="4" applyFont="1" applyFill="1" applyBorder="1" applyAlignment="1">
      <alignment vertical="center"/>
    </xf>
    <xf numFmtId="0" fontId="0" fillId="4" borderId="1" xfId="0" applyFill="1" applyBorder="1" applyAlignment="1">
      <alignment vertical="center" wrapText="1"/>
    </xf>
    <xf numFmtId="0" fontId="7" fillId="13" borderId="1" xfId="0" applyFont="1" applyFill="1" applyBorder="1" applyAlignment="1">
      <alignment horizontal="center" vertical="center" wrapText="1"/>
    </xf>
    <xf numFmtId="0" fontId="7" fillId="13" borderId="1" xfId="0" applyFont="1" applyFill="1" applyBorder="1" applyAlignment="1">
      <alignment horizontal="center" vertical="center"/>
    </xf>
    <xf numFmtId="44" fontId="2" fillId="13" borderId="1" xfId="4" applyFont="1" applyFill="1" applyBorder="1" applyAlignment="1">
      <alignment horizontal="center" vertical="center"/>
    </xf>
    <xf numFmtId="166" fontId="2" fillId="13" borderId="20" xfId="1" applyNumberFormat="1" applyFont="1" applyFill="1" applyBorder="1" applyAlignment="1">
      <alignment horizontal="center" vertical="center"/>
    </xf>
    <xf numFmtId="44" fontId="2" fillId="13" borderId="1" xfId="4" applyFont="1" applyFill="1" applyBorder="1" applyAlignment="1">
      <alignment vertical="center"/>
    </xf>
    <xf numFmtId="166" fontId="7" fillId="13" borderId="1" xfId="0" applyNumberFormat="1" applyFont="1" applyFill="1" applyBorder="1" applyAlignment="1">
      <alignment horizontal="right" vertical="center"/>
    </xf>
    <xf numFmtId="44" fontId="7" fillId="13" borderId="1" xfId="4" applyFont="1" applyFill="1" applyBorder="1" applyAlignment="1">
      <alignment vertical="center"/>
    </xf>
    <xf numFmtId="0" fontId="0" fillId="13" borderId="1" xfId="0" applyFill="1" applyBorder="1" applyAlignment="1">
      <alignment vertical="center"/>
    </xf>
    <xf numFmtId="0" fontId="7" fillId="0" borderId="1" xfId="0" applyFont="1" applyBorder="1" applyAlignment="1">
      <alignment vertical="center"/>
    </xf>
    <xf numFmtId="166" fontId="0" fillId="4" borderId="1" xfId="1" applyNumberFormat="1" applyFont="1" applyFill="1" applyBorder="1" applyAlignment="1">
      <alignment vertical="center"/>
    </xf>
    <xf numFmtId="166" fontId="0" fillId="4" borderId="16" xfId="0" applyNumberFormat="1" applyFill="1" applyBorder="1" applyAlignment="1">
      <alignment horizontal="center" vertical="center"/>
    </xf>
    <xf numFmtId="166" fontId="0" fillId="4" borderId="1" xfId="0" applyNumberFormat="1" applyFill="1" applyBorder="1" applyAlignment="1">
      <alignment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16" xfId="0" applyFill="1" applyBorder="1" applyAlignment="1">
      <alignment horizontal="center" vertical="center"/>
    </xf>
    <xf numFmtId="44" fontId="0" fillId="4" borderId="16" xfId="4" applyFont="1" applyFill="1" applyBorder="1" applyAlignment="1">
      <alignment vertical="center"/>
    </xf>
    <xf numFmtId="0" fontId="0" fillId="0" borderId="2" xfId="0" applyBorder="1" applyAlignment="1">
      <alignment vertical="center" wrapText="1"/>
    </xf>
    <xf numFmtId="166" fontId="0" fillId="4" borderId="1" xfId="0" applyNumberFormat="1" applyFill="1" applyBorder="1" applyAlignment="1">
      <alignment horizontal="center" vertical="center" wrapText="1"/>
    </xf>
    <xf numFmtId="0" fontId="0" fillId="0" borderId="22" xfId="0" applyBorder="1" applyAlignment="1">
      <alignment horizontal="center" vertical="center" wrapText="1"/>
    </xf>
    <xf numFmtId="0" fontId="0" fillId="0" borderId="1" xfId="0" applyBorder="1" applyAlignment="1">
      <alignment vertical="center" wrapText="1"/>
    </xf>
    <xf numFmtId="166" fontId="0" fillId="0" borderId="1" xfId="1" applyNumberFormat="1" applyFont="1" applyBorder="1" applyAlignment="1">
      <alignment vertical="center"/>
    </xf>
    <xf numFmtId="0" fontId="0" fillId="0" borderId="16" xfId="0" applyBorder="1" applyAlignment="1">
      <alignment horizontal="center" vertical="center"/>
    </xf>
    <xf numFmtId="166" fontId="0" fillId="0" borderId="1" xfId="0" applyNumberFormat="1" applyBorder="1" applyAlignment="1">
      <alignment vertical="center"/>
    </xf>
    <xf numFmtId="0" fontId="0" fillId="0" borderId="1" xfId="0" applyBorder="1" applyAlignment="1">
      <alignment horizontal="center" vertical="center" wrapText="1"/>
    </xf>
    <xf numFmtId="44" fontId="0" fillId="0" borderId="0" xfId="0" applyNumberFormat="1" applyAlignment="1">
      <alignment vertical="center"/>
    </xf>
    <xf numFmtId="166" fontId="0" fillId="0" borderId="1" xfId="0" applyNumberFormat="1" applyBorder="1" applyAlignment="1">
      <alignment horizontal="center" vertical="center" wrapText="1"/>
    </xf>
    <xf numFmtId="0" fontId="7" fillId="13" borderId="18" xfId="0" applyFont="1" applyFill="1" applyBorder="1" applyAlignment="1">
      <alignment vertical="center" wrapText="1"/>
    </xf>
    <xf numFmtId="0" fontId="7" fillId="13" borderId="18" xfId="0" applyFont="1" applyFill="1" applyBorder="1" applyAlignment="1">
      <alignment horizontal="center" vertical="center"/>
    </xf>
    <xf numFmtId="44" fontId="7" fillId="13" borderId="18" xfId="4" applyFont="1" applyFill="1" applyBorder="1" applyAlignment="1">
      <alignment vertical="center"/>
    </xf>
    <xf numFmtId="166" fontId="7" fillId="13" borderId="18" xfId="1" applyNumberFormat="1" applyFont="1" applyFill="1" applyBorder="1" applyAlignment="1">
      <alignment vertical="center"/>
    </xf>
    <xf numFmtId="166" fontId="7" fillId="13" borderId="18" xfId="0" applyNumberFormat="1" applyFont="1" applyFill="1" applyBorder="1" applyAlignment="1">
      <alignment vertical="center"/>
    </xf>
    <xf numFmtId="0" fontId="7" fillId="13" borderId="18" xfId="0" applyFont="1" applyFill="1" applyBorder="1" applyAlignment="1">
      <alignment horizontal="center" vertical="center" wrapText="1"/>
    </xf>
    <xf numFmtId="9" fontId="7" fillId="2" borderId="1" xfId="0" applyNumberFormat="1" applyFont="1" applyFill="1" applyBorder="1" applyAlignment="1">
      <alignment vertical="center"/>
    </xf>
    <xf numFmtId="164" fontId="7" fillId="2" borderId="1" xfId="0" applyNumberFormat="1" applyFont="1" applyFill="1" applyBorder="1" applyAlignment="1">
      <alignment vertical="center"/>
    </xf>
    <xf numFmtId="0" fontId="2" fillId="0" borderId="18" xfId="0" applyFont="1" applyBorder="1" applyAlignment="1">
      <alignment horizontal="center" vertical="center" wrapText="1"/>
    </xf>
    <xf numFmtId="166" fontId="3" fillId="0" borderId="1" xfId="1" applyNumberFormat="1" applyFont="1" applyBorder="1" applyAlignment="1">
      <alignment vertical="center"/>
    </xf>
    <xf numFmtId="44" fontId="3" fillId="0" borderId="1" xfId="4" applyFont="1" applyBorder="1" applyAlignment="1">
      <alignment vertical="center"/>
    </xf>
    <xf numFmtId="44" fontId="26" fillId="0" borderId="1" xfId="4" applyFont="1" applyBorder="1" applyAlignment="1">
      <alignment vertical="center"/>
    </xf>
    <xf numFmtId="44" fontId="0" fillId="0" borderId="1" xfId="0" applyNumberFormat="1" applyBorder="1" applyAlignment="1">
      <alignment vertical="center"/>
    </xf>
    <xf numFmtId="0" fontId="7" fillId="13" borderId="1" xfId="0" applyFont="1" applyFill="1" applyBorder="1" applyAlignment="1">
      <alignment vertical="center"/>
    </xf>
    <xf numFmtId="166" fontId="7" fillId="13" borderId="1" xfId="0" applyNumberFormat="1" applyFont="1" applyFill="1" applyBorder="1" applyAlignment="1">
      <alignment vertical="center"/>
    </xf>
    <xf numFmtId="44" fontId="7" fillId="13" borderId="1" xfId="0" applyNumberFormat="1" applyFont="1" applyFill="1" applyBorder="1" applyAlignment="1">
      <alignment vertical="center"/>
    </xf>
    <xf numFmtId="166" fontId="2" fillId="13" borderId="1" xfId="1" applyNumberFormat="1" applyFont="1" applyFill="1" applyBorder="1" applyAlignment="1">
      <alignment vertical="center"/>
    </xf>
    <xf numFmtId="44" fontId="7" fillId="13" borderId="16" xfId="4" applyFont="1" applyFill="1" applyBorder="1" applyAlignment="1">
      <alignment vertical="center"/>
    </xf>
    <xf numFmtId="0" fontId="7" fillId="13" borderId="1" xfId="0" applyFont="1" applyFill="1" applyBorder="1" applyAlignment="1">
      <alignment vertical="center" wrapText="1"/>
    </xf>
    <xf numFmtId="0" fontId="5" fillId="13" borderId="1" xfId="0" applyFont="1" applyFill="1" applyBorder="1" applyAlignment="1">
      <alignment horizontal="center" vertical="center" wrapText="1"/>
    </xf>
    <xf numFmtId="0" fontId="0" fillId="13" borderId="1" xfId="0" applyFill="1" applyBorder="1" applyAlignment="1">
      <alignment vertical="center" wrapText="1"/>
    </xf>
    <xf numFmtId="0" fontId="23" fillId="13" borderId="1" xfId="0" applyFont="1" applyFill="1" applyBorder="1" applyAlignment="1">
      <alignment horizontal="center" vertical="center" wrapText="1"/>
    </xf>
    <xf numFmtId="166" fontId="7" fillId="13" borderId="1" xfId="0" applyNumberFormat="1" applyFont="1" applyFill="1" applyBorder="1" applyAlignment="1">
      <alignment horizontal="center" vertical="center"/>
    </xf>
    <xf numFmtId="44" fontId="7" fillId="13" borderId="1" xfId="4" applyFont="1" applyFill="1" applyBorder="1" applyAlignment="1">
      <alignment horizontal="center" vertical="center"/>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166" fontId="23" fillId="0" borderId="1" xfId="0" applyNumberFormat="1" applyFont="1" applyBorder="1" applyAlignment="1">
      <alignment vertical="center"/>
    </xf>
    <xf numFmtId="44" fontId="23" fillId="0" borderId="1" xfId="0" applyNumberFormat="1" applyFont="1" applyBorder="1" applyAlignment="1">
      <alignment vertical="center"/>
    </xf>
    <xf numFmtId="0" fontId="23" fillId="0" borderId="1" xfId="0" applyFont="1" applyBorder="1" applyAlignment="1">
      <alignment vertical="center"/>
    </xf>
    <xf numFmtId="0" fontId="4" fillId="0" borderId="1" xfId="0" applyFont="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2" fillId="0" borderId="0" xfId="0" applyFont="1" applyFill="1" applyBorder="1" applyAlignment="1">
      <alignment wrapText="1"/>
    </xf>
    <xf numFmtId="0" fontId="3" fillId="0" borderId="0" xfId="0" applyFont="1" applyFill="1" applyBorder="1"/>
    <xf numFmtId="0" fontId="2" fillId="0" borderId="0" xfId="0" applyFont="1" applyFill="1" applyBorder="1"/>
    <xf numFmtId="0" fontId="3" fillId="0" borderId="0" xfId="0" applyFont="1" applyFill="1" applyBorder="1" applyAlignment="1">
      <alignment horizontal="left" vertical="top"/>
    </xf>
    <xf numFmtId="0" fontId="3" fillId="0" borderId="0" xfId="0" applyFont="1" applyFill="1" applyBorder="1" applyAlignment="1"/>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2" fillId="0" borderId="0" xfId="0" applyFont="1" applyFill="1" applyBorder="1" applyAlignment="1"/>
    <xf numFmtId="0" fontId="2" fillId="0" borderId="0" xfId="0" applyFont="1" applyFill="1" applyBorder="1" applyAlignment="1">
      <alignment horizontal="right" vertical="center" wrapText="1"/>
    </xf>
    <xf numFmtId="0" fontId="3" fillId="0" borderId="0" xfId="0" applyFont="1" applyFill="1" applyBorder="1" applyAlignment="1">
      <alignment horizontal="right" vertical="center"/>
    </xf>
    <xf numFmtId="0" fontId="2" fillId="0" borderId="0" xfId="0" applyFont="1" applyFill="1" applyBorder="1" applyAlignment="1">
      <alignment horizontal="right" vertical="center"/>
    </xf>
    <xf numFmtId="1" fontId="3"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3" fontId="3" fillId="0" borderId="0" xfId="0" applyNumberFormat="1" applyFont="1" applyFill="1" applyBorder="1" applyAlignment="1">
      <alignment horizontal="right" vertical="center" wrapText="1"/>
    </xf>
    <xf numFmtId="1" fontId="2" fillId="0" borderId="0" xfId="0" applyNumberFormat="1" applyFont="1" applyFill="1" applyBorder="1" applyAlignment="1">
      <alignment horizontal="center" vertical="center"/>
    </xf>
    <xf numFmtId="3" fontId="2" fillId="0" borderId="0" xfId="0" applyNumberFormat="1" applyFont="1" applyFill="1" applyBorder="1" applyAlignment="1">
      <alignment horizontal="center" vertical="center"/>
    </xf>
    <xf numFmtId="0" fontId="3"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right" vertical="center" wrapText="1"/>
    </xf>
    <xf numFmtId="0" fontId="3" fillId="0" borderId="0" xfId="0" applyFont="1" applyFill="1" applyBorder="1" applyAlignment="1">
      <alignment horizontal="left" wrapText="1" indent="1"/>
    </xf>
    <xf numFmtId="0" fontId="2" fillId="0" borderId="0" xfId="0" applyFont="1" applyFill="1" applyBorder="1" applyAlignment="1">
      <alignment horizontal="left" wrapText="1" indent="1"/>
    </xf>
    <xf numFmtId="0" fontId="6" fillId="0" borderId="0" xfId="0" applyFont="1" applyFill="1" applyBorder="1" applyAlignment="1">
      <alignment vertical="center"/>
    </xf>
    <xf numFmtId="0" fontId="3" fillId="0" borderId="0" xfId="0" applyFont="1" applyFill="1" applyBorder="1" applyAlignment="1">
      <alignment horizontal="left" vertical="center"/>
    </xf>
    <xf numFmtId="165" fontId="3" fillId="0" borderId="0" xfId="2" applyNumberFormat="1" applyFont="1" applyFill="1" applyBorder="1" applyAlignment="1">
      <alignment horizontal="center" vertical="center" wrapText="1"/>
    </xf>
    <xf numFmtId="165" fontId="3" fillId="0" borderId="0" xfId="2" applyNumberFormat="1" applyFont="1" applyFill="1" applyBorder="1" applyAlignment="1">
      <alignment vertical="center"/>
    </xf>
    <xf numFmtId="0" fontId="6" fillId="0" borderId="0" xfId="0" applyFont="1" applyFill="1" applyBorder="1" applyAlignment="1">
      <alignment horizontal="center" vertical="top"/>
    </xf>
    <xf numFmtId="0" fontId="6" fillId="0" borderId="0" xfId="0" applyFont="1" applyFill="1" applyBorder="1" applyAlignment="1">
      <alignment vertical="top"/>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1" fillId="0" borderId="0" xfId="0" applyFont="1" applyFill="1" applyBorder="1" applyAlignment="1"/>
    <xf numFmtId="9" fontId="6" fillId="0" borderId="39" xfId="0" applyNumberFormat="1" applyFont="1" applyFill="1" applyBorder="1" applyAlignment="1">
      <alignment horizontal="center" vertical="center" wrapText="1"/>
    </xf>
    <xf numFmtId="0" fontId="6" fillId="0" borderId="39" xfId="0" applyFont="1" applyFill="1" applyBorder="1" applyAlignment="1">
      <alignment horizontal="center" vertical="center" wrapText="1"/>
    </xf>
    <xf numFmtId="3" fontId="3" fillId="0" borderId="39" xfId="0" applyNumberFormat="1" applyFont="1" applyFill="1" applyBorder="1" applyAlignment="1">
      <alignment horizontal="right" vertical="center" wrapText="1"/>
    </xf>
    <xf numFmtId="3" fontId="3" fillId="0" borderId="39" xfId="0" applyNumberFormat="1" applyFont="1" applyFill="1" applyBorder="1" applyAlignment="1">
      <alignment horizontal="right" vertical="center"/>
    </xf>
    <xf numFmtId="3" fontId="2" fillId="0" borderId="39" xfId="0" applyNumberFormat="1" applyFont="1" applyFill="1" applyBorder="1" applyAlignment="1">
      <alignment horizontal="right" vertical="center" wrapText="1"/>
    </xf>
    <xf numFmtId="1" fontId="3" fillId="0" borderId="39" xfId="0" applyNumberFormat="1" applyFont="1" applyFill="1" applyBorder="1" applyAlignment="1">
      <alignment horizontal="right" vertical="center"/>
    </xf>
    <xf numFmtId="165" fontId="6" fillId="0" borderId="39" xfId="0" applyNumberFormat="1" applyFont="1" applyFill="1" applyBorder="1" applyAlignment="1">
      <alignment horizontal="center" vertical="center" wrapText="1"/>
    </xf>
    <xf numFmtId="3" fontId="3" fillId="0" borderId="39" xfId="0" applyNumberFormat="1" applyFont="1" applyFill="1" applyBorder="1" applyAlignment="1">
      <alignment vertical="center"/>
    </xf>
    <xf numFmtId="165" fontId="6" fillId="0" borderId="39" xfId="2" applyNumberFormat="1" applyFont="1" applyFill="1" applyBorder="1" applyAlignment="1">
      <alignment horizontal="center" vertical="center" wrapText="1"/>
    </xf>
    <xf numFmtId="0" fontId="3" fillId="0" borderId="39" xfId="0" applyFont="1" applyFill="1" applyBorder="1" applyAlignment="1">
      <alignment horizontal="left" wrapText="1" indent="1"/>
    </xf>
    <xf numFmtId="0" fontId="2" fillId="0" borderId="39" xfId="0" applyFont="1" applyFill="1" applyBorder="1" applyAlignment="1">
      <alignment horizontal="left" wrapText="1" indent="1"/>
    </xf>
    <xf numFmtId="0" fontId="2" fillId="0" borderId="0" xfId="0" applyFont="1" applyFill="1" applyBorder="1" applyAlignment="1">
      <alignment horizontal="center" vertical="center" wrapText="1"/>
    </xf>
    <xf numFmtId="0" fontId="6" fillId="0" borderId="42" xfId="0" applyFont="1" applyFill="1" applyBorder="1" applyAlignment="1">
      <alignment horizontal="center" vertical="top" wrapText="1"/>
    </xf>
    <xf numFmtId="3" fontId="3" fillId="0" borderId="42" xfId="0" applyNumberFormat="1" applyFont="1" applyFill="1" applyBorder="1" applyAlignment="1">
      <alignment horizontal="right" vertical="center" wrapText="1"/>
    </xf>
    <xf numFmtId="3" fontId="2" fillId="0" borderId="42"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2" fillId="0" borderId="0" xfId="0" applyFont="1" applyFill="1" applyBorder="1" applyAlignment="1">
      <alignment horizontal="center" vertical="center" wrapText="1"/>
    </xf>
    <xf numFmtId="167" fontId="2" fillId="0" borderId="0" xfId="0" applyNumberFormat="1" applyFont="1" applyFill="1" applyBorder="1" applyAlignment="1">
      <alignment horizontal="right" vertical="center"/>
    </xf>
    <xf numFmtId="0" fontId="2" fillId="2" borderId="37" xfId="0" applyFont="1" applyFill="1" applyBorder="1" applyAlignment="1">
      <alignment horizontal="center" vertical="center" wrapText="1"/>
    </xf>
    <xf numFmtId="0" fontId="2" fillId="2" borderId="25" xfId="0" applyFont="1" applyFill="1" applyBorder="1" applyAlignment="1">
      <alignment horizontal="center" vertical="center" wrapText="1"/>
    </xf>
    <xf numFmtId="9" fontId="2" fillId="2" borderId="25" xfId="0" applyNumberFormat="1" applyFont="1" applyFill="1" applyBorder="1" applyAlignment="1">
      <alignment horizontal="center" vertical="center" wrapText="1"/>
    </xf>
    <xf numFmtId="0" fontId="2" fillId="4" borderId="25"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6" borderId="36" xfId="0" applyFont="1" applyFill="1" applyBorder="1" applyAlignment="1">
      <alignment horizontal="center" vertical="center" wrapText="1"/>
    </xf>
    <xf numFmtId="0" fontId="31" fillId="0" borderId="0" xfId="0" applyFont="1" applyFill="1" applyBorder="1" applyAlignment="1">
      <alignment horizontal="left"/>
    </xf>
    <xf numFmtId="0" fontId="32" fillId="0" borderId="0" xfId="0" applyFont="1" applyFill="1" applyBorder="1" applyAlignment="1">
      <alignment horizontal="left"/>
    </xf>
    <xf numFmtId="0" fontId="31" fillId="0" borderId="0" xfId="0" applyFont="1" applyFill="1" applyBorder="1" applyAlignment="1">
      <alignment horizontal="left" vertical="center" wrapText="1"/>
    </xf>
    <xf numFmtId="0" fontId="32" fillId="0" borderId="0" xfId="0" applyFont="1" applyFill="1" applyBorder="1" applyAlignment="1">
      <alignment horizontal="left" vertical="center"/>
    </xf>
    <xf numFmtId="0" fontId="0" fillId="0" borderId="0" xfId="0" quotePrefix="1" applyAlignment="1">
      <alignment horizontal="center" vertical="center"/>
    </xf>
    <xf numFmtId="0" fontId="0" fillId="0" borderId="0" xfId="0" applyAlignment="1">
      <alignment horizontal="left" vertical="center"/>
    </xf>
    <xf numFmtId="0" fontId="2" fillId="0" borderId="0" xfId="0" applyFont="1" applyFill="1" applyBorder="1" applyAlignment="1">
      <alignment horizontal="center" vertical="center" wrapText="1"/>
    </xf>
    <xf numFmtId="0" fontId="3" fillId="0" borderId="41" xfId="0" applyFont="1" applyFill="1" applyBorder="1" applyAlignment="1">
      <alignment horizontal="center" vertical="center" wrapText="1"/>
    </xf>
    <xf numFmtId="165" fontId="6" fillId="0" borderId="42" xfId="0" applyNumberFormat="1" applyFont="1" applyFill="1" applyBorder="1" applyAlignment="1">
      <alignment horizontal="center" vertical="center" wrapText="1"/>
    </xf>
    <xf numFmtId="165" fontId="2" fillId="0" borderId="39" xfId="2" applyNumberFormat="1" applyFont="1" applyFill="1" applyBorder="1" applyAlignment="1">
      <alignment horizontal="right" vertical="center" wrapText="1"/>
    </xf>
    <xf numFmtId="0" fontId="6" fillId="0" borderId="39"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6" fillId="0" borderId="39" xfId="0" applyFont="1" applyFill="1" applyBorder="1" applyAlignment="1">
      <alignment horizontal="center" vertical="center" wrapText="1"/>
    </xf>
    <xf numFmtId="3" fontId="0" fillId="0" borderId="0" xfId="0" applyNumberFormat="1" applyAlignment="1">
      <alignment horizontal="right" indent="1"/>
    </xf>
    <xf numFmtId="165" fontId="0" fillId="0" borderId="39" xfId="2" applyNumberFormat="1" applyFont="1" applyFill="1" applyBorder="1" applyAlignment="1">
      <alignment horizontal="right" indent="1"/>
    </xf>
    <xf numFmtId="0" fontId="2" fillId="0" borderId="0" xfId="0" applyFont="1" applyAlignment="1">
      <alignment horizontal="center" vertical="center"/>
    </xf>
    <xf numFmtId="3" fontId="2" fillId="0" borderId="0" xfId="0" applyNumberFormat="1" applyFont="1" applyAlignment="1">
      <alignment horizontal="center" vertical="center"/>
    </xf>
    <xf numFmtId="3" fontId="2" fillId="0" borderId="39" xfId="0" applyNumberFormat="1" applyFont="1" applyFill="1" applyBorder="1" applyAlignment="1">
      <alignment horizontal="center" vertical="center" wrapText="1"/>
    </xf>
    <xf numFmtId="3" fontId="7" fillId="0" borderId="39" xfId="0" applyNumberFormat="1" applyFont="1" applyBorder="1" applyAlignment="1">
      <alignment horizontal="right" indent="1"/>
    </xf>
    <xf numFmtId="165" fontId="7" fillId="0" borderId="39" xfId="2" applyNumberFormat="1" applyFont="1" applyBorder="1" applyAlignment="1">
      <alignment horizontal="right" indent="1"/>
    </xf>
    <xf numFmtId="0" fontId="32" fillId="0" borderId="0" xfId="0" applyFont="1" applyFill="1" applyBorder="1" applyAlignment="1"/>
    <xf numFmtId="165" fontId="2" fillId="0" borderId="39" xfId="2"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6" fillId="0" borderId="39" xfId="0" applyFont="1" applyFill="1" applyBorder="1" applyAlignment="1">
      <alignment horizontal="center" vertical="top"/>
    </xf>
    <xf numFmtId="0" fontId="6" fillId="0" borderId="39" xfId="0" applyFont="1" applyFill="1" applyBorder="1" applyAlignment="1">
      <alignment horizontal="center" vertical="top" wrapText="1"/>
    </xf>
    <xf numFmtId="0" fontId="35" fillId="0" borderId="0" xfId="0" applyFont="1" applyFill="1" applyBorder="1" applyAlignment="1"/>
    <xf numFmtId="3" fontId="0" fillId="0" borderId="0" xfId="0" applyNumberFormat="1" applyAlignment="1">
      <alignment horizontal="left"/>
    </xf>
    <xf numFmtId="0" fontId="0" fillId="0" borderId="0" xfId="0" applyAlignment="1">
      <alignment vertical="top"/>
    </xf>
    <xf numFmtId="0" fontId="0" fillId="0" borderId="0" xfId="0" applyFont="1" applyAlignment="1">
      <alignment vertical="top"/>
    </xf>
    <xf numFmtId="0" fontId="0" fillId="0" borderId="0" xfId="0" applyFont="1" applyAlignment="1">
      <alignment horizontal="left" vertical="top" wrapText="1"/>
    </xf>
    <xf numFmtId="0" fontId="31" fillId="0" borderId="0" xfId="0" applyFont="1" applyAlignment="1">
      <alignment horizontal="left" vertical="top" wrapText="1"/>
    </xf>
    <xf numFmtId="0" fontId="31" fillId="0" borderId="0" xfId="0" applyFont="1" applyAlignment="1">
      <alignment vertical="top"/>
    </xf>
    <xf numFmtId="0" fontId="35" fillId="0" borderId="0" xfId="0" applyFont="1" applyAlignment="1">
      <alignment vertical="top"/>
    </xf>
    <xf numFmtId="0" fontId="3" fillId="2" borderId="39" xfId="0" applyFont="1" applyFill="1" applyBorder="1" applyAlignment="1" applyProtection="1">
      <alignment horizontal="left" wrapText="1" indent="1"/>
      <protection locked="0" hidden="1"/>
    </xf>
    <xf numFmtId="3" fontId="0" fillId="2" borderId="39" xfId="0" applyNumberFormat="1" applyFill="1" applyBorder="1" applyAlignment="1" applyProtection="1">
      <alignment horizontal="right" indent="1"/>
      <protection locked="0" hidden="1"/>
    </xf>
    <xf numFmtId="165" fontId="7" fillId="2" borderId="39" xfId="2" applyNumberFormat="1" applyFont="1" applyFill="1" applyBorder="1" applyAlignment="1" applyProtection="1">
      <alignment horizontal="right" indent="1"/>
      <protection locked="0" hidden="1"/>
    </xf>
    <xf numFmtId="165" fontId="0" fillId="2" borderId="39" xfId="2" applyNumberFormat="1" applyFont="1" applyFill="1" applyBorder="1" applyAlignment="1" applyProtection="1">
      <alignment horizontal="right" indent="1"/>
      <protection locked="0" hidden="1"/>
    </xf>
    <xf numFmtId="165" fontId="3" fillId="2" borderId="39" xfId="2" applyNumberFormat="1" applyFont="1" applyFill="1" applyBorder="1" applyAlignment="1" applyProtection="1">
      <alignment horizontal="right" vertical="center" wrapText="1"/>
      <protection locked="0" hidden="1"/>
    </xf>
    <xf numFmtId="0" fontId="0" fillId="0" borderId="0" xfId="0" applyFont="1" applyAlignment="1">
      <alignment horizontal="left" vertical="top" wrapText="1"/>
    </xf>
    <xf numFmtId="0" fontId="36" fillId="0" borderId="0" xfId="0" applyFont="1" applyAlignment="1">
      <alignment vertical="top"/>
    </xf>
    <xf numFmtId="0" fontId="31" fillId="0" borderId="0" xfId="0" applyFont="1" applyFill="1" applyBorder="1" applyAlignment="1">
      <alignment vertical="top"/>
    </xf>
    <xf numFmtId="0" fontId="32" fillId="0" borderId="0" xfId="0" applyFont="1" applyFill="1" applyBorder="1" applyAlignment="1">
      <alignment horizontal="left" vertical="center" indent="1"/>
    </xf>
    <xf numFmtId="0" fontId="31" fillId="0" borderId="0" xfId="0" applyFont="1" applyFill="1" applyBorder="1" applyAlignment="1">
      <alignment horizontal="left" vertical="center" indent="1"/>
    </xf>
    <xf numFmtId="0" fontId="31" fillId="19" borderId="0" xfId="0" applyFont="1" applyFill="1" applyBorder="1" applyAlignment="1">
      <alignment horizontal="left" vertical="center" indent="1"/>
    </xf>
    <xf numFmtId="0" fontId="32" fillId="19" borderId="0" xfId="0" applyFont="1" applyFill="1" applyBorder="1" applyAlignment="1">
      <alignment horizontal="left" vertical="center" indent="1"/>
    </xf>
    <xf numFmtId="0" fontId="31" fillId="20" borderId="0" xfId="0" applyFont="1" applyFill="1" applyBorder="1" applyAlignment="1">
      <alignment horizontal="left" vertical="center" indent="1"/>
    </xf>
    <xf numFmtId="0" fontId="32" fillId="20" borderId="0" xfId="0" applyFont="1" applyFill="1" applyBorder="1" applyAlignment="1">
      <alignment horizontal="left" vertical="center" indent="1"/>
    </xf>
    <xf numFmtId="0" fontId="31" fillId="18" borderId="0" xfId="0" applyFont="1" applyFill="1" applyBorder="1" applyAlignment="1">
      <alignment horizontal="left" vertical="center" indent="1"/>
    </xf>
    <xf numFmtId="0" fontId="31" fillId="21" borderId="0" xfId="0" applyFont="1" applyFill="1" applyBorder="1" applyAlignment="1">
      <alignment horizontal="left" vertical="center" indent="1"/>
    </xf>
    <xf numFmtId="0" fontId="32" fillId="18" borderId="0" xfId="0" applyFont="1" applyFill="1" applyBorder="1" applyAlignment="1">
      <alignment horizontal="left" vertical="center" indent="1"/>
    </xf>
    <xf numFmtId="0" fontId="32" fillId="21" borderId="0" xfId="0" applyFont="1" applyFill="1" applyBorder="1" applyAlignment="1">
      <alignment horizontal="left" vertical="center" indent="1"/>
    </xf>
    <xf numFmtId="0" fontId="0" fillId="0" borderId="0" xfId="0" applyFont="1" applyAlignment="1">
      <alignment horizontal="left" vertical="top" wrapText="1"/>
    </xf>
    <xf numFmtId="3" fontId="2" fillId="0" borderId="39" xfId="0" applyNumberFormat="1" applyFont="1" applyFill="1" applyBorder="1" applyAlignment="1">
      <alignment horizontal="center" vertical="center" wrapText="1"/>
    </xf>
    <xf numFmtId="165" fontId="3" fillId="0" borderId="0" xfId="2" applyNumberFormat="1" applyFont="1" applyFill="1" applyBorder="1"/>
    <xf numFmtId="10" fontId="0" fillId="0" borderId="0" xfId="0" applyNumberFormat="1"/>
    <xf numFmtId="0" fontId="7" fillId="0" borderId="39" xfId="0" applyFont="1" applyBorder="1"/>
    <xf numFmtId="0" fontId="0" fillId="0" borderId="0" xfId="0" applyBorder="1"/>
    <xf numFmtId="0" fontId="0" fillId="0" borderId="0" xfId="0" applyBorder="1" applyAlignment="1">
      <alignment textRotation="90"/>
    </xf>
    <xf numFmtId="0" fontId="0" fillId="0" borderId="0" xfId="0" applyFont="1" applyBorder="1" applyAlignment="1"/>
    <xf numFmtId="0" fontId="3" fillId="0" borderId="0" xfId="0" applyFont="1" applyBorder="1"/>
    <xf numFmtId="0" fontId="0" fillId="0" borderId="0" xfId="0" applyFont="1" applyBorder="1" applyAlignment="1">
      <alignment horizontal="left" indent="1"/>
    </xf>
    <xf numFmtId="0" fontId="0" fillId="0" borderId="0" xfId="0" applyFont="1" applyBorder="1" applyAlignment="1">
      <alignment horizontal="right"/>
    </xf>
    <xf numFmtId="0" fontId="0" fillId="0" borderId="0" xfId="0" applyFont="1" applyBorder="1" applyAlignment="1">
      <alignment horizontal="left" vertical="center" indent="1"/>
    </xf>
    <xf numFmtId="0" fontId="0" fillId="0" borderId="0" xfId="0" applyFont="1" applyBorder="1" applyAlignment="1">
      <alignment horizontal="left" vertical="center" indent="2"/>
    </xf>
    <xf numFmtId="0" fontId="0" fillId="0" borderId="0" xfId="0" applyFont="1" applyBorder="1" applyAlignment="1">
      <alignment wrapText="1"/>
    </xf>
    <xf numFmtId="0" fontId="31" fillId="0" borderId="0" xfId="0" applyFont="1" applyBorder="1" applyAlignment="1">
      <alignment textRotation="90"/>
    </xf>
    <xf numFmtId="0" fontId="0" fillId="0" borderId="43" xfId="0" applyFont="1" applyFill="1" applyBorder="1" applyAlignment="1">
      <alignment horizontal="right" vertical="center" wrapText="1"/>
    </xf>
    <xf numFmtId="0" fontId="0" fillId="0" borderId="44" xfId="0" applyFont="1" applyFill="1" applyBorder="1" applyAlignment="1">
      <alignment horizontal="left" vertical="center" wrapText="1" indent="1"/>
    </xf>
    <xf numFmtId="0" fontId="0" fillId="0" borderId="0" xfId="0" applyFont="1" applyFill="1" applyBorder="1" applyAlignment="1">
      <alignment horizontal="right" vertical="center" wrapText="1"/>
    </xf>
    <xf numFmtId="0" fontId="0" fillId="0" borderId="0" xfId="0" applyFont="1" applyFill="1" applyBorder="1" applyAlignment="1">
      <alignment horizontal="left" vertical="center" indent="3"/>
    </xf>
    <xf numFmtId="0" fontId="0" fillId="0" borderId="0" xfId="0" applyFont="1" applyFill="1" applyBorder="1" applyAlignment="1">
      <alignment horizontal="left" vertical="center" wrapText="1" indent="1"/>
    </xf>
    <xf numFmtId="0" fontId="0" fillId="0" borderId="0" xfId="0" applyFont="1" applyBorder="1" applyAlignment="1">
      <alignment horizontal="left" vertical="center" indent="3"/>
    </xf>
    <xf numFmtId="165" fontId="0" fillId="0" borderId="43" xfId="0" applyNumberFormat="1" applyFont="1" applyFill="1" applyBorder="1" applyAlignment="1">
      <alignment horizontal="right" vertical="center" wrapText="1"/>
    </xf>
    <xf numFmtId="0" fontId="0" fillId="0" borderId="0" xfId="0" applyFont="1" applyFill="1" applyBorder="1" applyAlignment="1">
      <alignment horizontal="left" vertical="center" indent="1"/>
    </xf>
    <xf numFmtId="0" fontId="0" fillId="0" borderId="39" xfId="0" applyFont="1" applyFill="1" applyBorder="1" applyAlignment="1">
      <alignment horizontal="left" vertical="center" wrapText="1" indent="1"/>
    </xf>
    <xf numFmtId="165" fontId="0" fillId="0" borderId="43" xfId="2" applyNumberFormat="1" applyFont="1" applyFill="1" applyBorder="1" applyAlignment="1">
      <alignment horizontal="right" vertical="center" wrapText="1"/>
    </xf>
    <xf numFmtId="0" fontId="0" fillId="0" borderId="44" xfId="0" applyFont="1" applyFill="1" applyBorder="1" applyAlignment="1">
      <alignment horizontal="left" vertical="center" indent="1"/>
    </xf>
    <xf numFmtId="165" fontId="0" fillId="0" borderId="0" xfId="0" applyNumberFormat="1" applyFont="1" applyFill="1" applyBorder="1" applyAlignment="1">
      <alignment horizontal="righ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left" vertical="center" wrapText="1" indent="2"/>
    </xf>
    <xf numFmtId="9" fontId="40" fillId="0" borderId="43" xfId="0" applyNumberFormat="1" applyFont="1" applyFill="1" applyBorder="1" applyAlignment="1">
      <alignment horizontal="right" vertical="center" wrapText="1"/>
    </xf>
    <xf numFmtId="0" fontId="0" fillId="0" borderId="0" xfId="0" applyFont="1" applyFill="1" applyBorder="1" applyAlignment="1">
      <alignment horizontal="left" vertical="center" wrapText="1" indent="3"/>
    </xf>
    <xf numFmtId="0" fontId="0" fillId="0" borderId="0" xfId="0" applyFont="1" applyFill="1" applyBorder="1" applyAlignment="1">
      <alignment horizontal="right" vertical="center"/>
    </xf>
    <xf numFmtId="0" fontId="0" fillId="0" borderId="39" xfId="0" applyFont="1" applyFill="1" applyBorder="1" applyAlignment="1">
      <alignment horizontal="left" vertical="center" wrapText="1" indent="1"/>
    </xf>
    <xf numFmtId="0" fontId="6" fillId="0" borderId="39" xfId="0" applyFont="1" applyFill="1" applyBorder="1" applyAlignment="1">
      <alignment horizontal="center" vertical="center" wrapText="1"/>
    </xf>
    <xf numFmtId="0" fontId="41" fillId="22" borderId="52" xfId="0" applyFont="1" applyFill="1" applyBorder="1" applyAlignment="1">
      <alignment vertical="center"/>
    </xf>
    <xf numFmtId="0" fontId="0" fillId="0" borderId="39" xfId="0" applyFont="1" applyFill="1" applyBorder="1" applyAlignment="1">
      <alignment horizontal="right" vertical="center" wrapText="1"/>
    </xf>
    <xf numFmtId="165" fontId="0" fillId="0" borderId="39" xfId="0" applyNumberFormat="1" applyFont="1" applyFill="1" applyBorder="1" applyAlignment="1">
      <alignment horizontal="right" vertical="center" wrapText="1"/>
    </xf>
    <xf numFmtId="165" fontId="0" fillId="0" borderId="39" xfId="2" applyNumberFormat="1" applyFont="1" applyFill="1" applyBorder="1" applyAlignment="1">
      <alignment horizontal="right" vertical="center" wrapText="1"/>
    </xf>
    <xf numFmtId="9" fontId="40" fillId="0" borderId="39" xfId="0" applyNumberFormat="1" applyFont="1" applyFill="1" applyBorder="1" applyAlignment="1">
      <alignment horizontal="right" vertical="center" wrapText="1"/>
    </xf>
    <xf numFmtId="0" fontId="0" fillId="2" borderId="43" xfId="0" applyFont="1" applyFill="1" applyBorder="1" applyAlignment="1">
      <alignment horizontal="right" vertical="center" wrapText="1"/>
    </xf>
    <xf numFmtId="0" fontId="0" fillId="2" borderId="44" xfId="0" applyFont="1" applyFill="1" applyBorder="1" applyAlignment="1">
      <alignment horizontal="left" vertical="center" wrapText="1" indent="1"/>
    </xf>
    <xf numFmtId="0" fontId="3" fillId="2" borderId="0" xfId="0" applyFont="1" applyFill="1" applyBorder="1"/>
    <xf numFmtId="0" fontId="0" fillId="2" borderId="39" xfId="0" applyFont="1" applyFill="1" applyBorder="1" applyAlignment="1">
      <alignment horizontal="right" vertical="center" wrapText="1"/>
    </xf>
    <xf numFmtId="0" fontId="42" fillId="21" borderId="0" xfId="0" applyFont="1" applyFill="1" applyBorder="1" applyAlignment="1">
      <alignment horizontal="left" vertical="center" indent="1"/>
    </xf>
    <xf numFmtId="165" fontId="6" fillId="0" borderId="0" xfId="0" applyNumberFormat="1" applyFont="1" applyFill="1" applyBorder="1" applyAlignment="1">
      <alignment horizontal="center" vertical="center"/>
    </xf>
    <xf numFmtId="165" fontId="6" fillId="0" borderId="0" xfId="0" applyNumberFormat="1" applyFont="1" applyFill="1" applyBorder="1" applyAlignment="1">
      <alignment horizontal="center" vertical="center" wrapText="1"/>
    </xf>
    <xf numFmtId="165" fontId="6" fillId="0" borderId="0" xfId="2" applyNumberFormat="1" applyFont="1" applyFill="1" applyBorder="1" applyAlignment="1">
      <alignment horizontal="center" vertical="center" wrapText="1"/>
    </xf>
    <xf numFmtId="0" fontId="6" fillId="0" borderId="39" xfId="0" applyNumberFormat="1" applyFont="1" applyFill="1" applyBorder="1" applyAlignment="1">
      <alignment horizontal="center" vertical="center" wrapText="1"/>
    </xf>
    <xf numFmtId="10" fontId="6" fillId="4" borderId="39" xfId="0" applyNumberFormat="1" applyFont="1" applyFill="1" applyBorder="1" applyAlignment="1">
      <alignment horizontal="center" vertical="center" wrapText="1"/>
    </xf>
    <xf numFmtId="0" fontId="40" fillId="0" borderId="55" xfId="0" applyFont="1" applyFill="1" applyBorder="1" applyAlignment="1">
      <alignment horizontal="left" vertical="center"/>
    </xf>
    <xf numFmtId="0" fontId="40" fillId="0" borderId="44" xfId="0" applyFont="1" applyFill="1" applyBorder="1" applyAlignment="1">
      <alignment horizontal="left" vertical="center"/>
    </xf>
    <xf numFmtId="165" fontId="40" fillId="0" borderId="54" xfId="0" applyNumberFormat="1" applyFont="1" applyFill="1" applyBorder="1" applyAlignment="1">
      <alignment horizontal="center" vertical="center"/>
    </xf>
    <xf numFmtId="165" fontId="40" fillId="0" borderId="43" xfId="0" applyNumberFormat="1" applyFont="1" applyFill="1" applyBorder="1" applyAlignment="1">
      <alignment horizontal="center" vertical="center"/>
    </xf>
    <xf numFmtId="0" fontId="42" fillId="18" borderId="0" xfId="0" applyFont="1" applyFill="1" applyBorder="1" applyAlignment="1">
      <alignment horizontal="left" vertical="center" indent="1"/>
    </xf>
    <xf numFmtId="0" fontId="32" fillId="0" borderId="0" xfId="0" applyFont="1" applyFill="1" applyBorder="1" applyAlignment="1">
      <alignment horizontal="left" vertical="top" wrapText="1"/>
    </xf>
    <xf numFmtId="0" fontId="6" fillId="0" borderId="39"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0" fillId="0" borderId="0" xfId="0" applyAlignment="1">
      <alignment wrapText="1"/>
    </xf>
    <xf numFmtId="0" fontId="0" fillId="0" borderId="57" xfId="0" applyBorder="1" applyAlignment="1">
      <alignment horizontal="center"/>
    </xf>
    <xf numFmtId="0" fontId="7" fillId="0" borderId="57" xfId="0" applyFont="1" applyBorder="1" applyAlignment="1">
      <alignment horizontal="center"/>
    </xf>
    <xf numFmtId="0" fontId="0" fillId="0" borderId="57" xfId="0" applyBorder="1"/>
    <xf numFmtId="0" fontId="0" fillId="0" borderId="57" xfId="0" applyBorder="1" applyAlignment="1">
      <alignment wrapText="1"/>
    </xf>
    <xf numFmtId="0" fontId="7" fillId="0" borderId="65" xfId="0" applyFont="1" applyBorder="1" applyAlignment="1">
      <alignment horizontal="center"/>
    </xf>
    <xf numFmtId="0" fontId="0" fillId="0" borderId="68" xfId="0" applyFont="1" applyBorder="1" applyAlignment="1">
      <alignment horizontal="center" vertical="center" wrapText="1"/>
    </xf>
    <xf numFmtId="9" fontId="7" fillId="0" borderId="65" xfId="0" applyNumberFormat="1" applyFont="1" applyBorder="1" applyAlignment="1">
      <alignment horizontal="center"/>
    </xf>
    <xf numFmtId="9" fontId="7" fillId="0" borderId="57" xfId="0" applyNumberFormat="1" applyFont="1" applyBorder="1" applyAlignment="1">
      <alignment horizontal="center"/>
    </xf>
    <xf numFmtId="9" fontId="6" fillId="0" borderId="46" xfId="0" applyNumberFormat="1"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74" xfId="0" applyFont="1" applyBorder="1" applyAlignment="1">
      <alignment horizontal="center" vertical="center" wrapText="1"/>
    </xf>
    <xf numFmtId="0" fontId="6" fillId="0" borderId="0" xfId="0" applyFont="1" applyAlignment="1">
      <alignment wrapText="1"/>
    </xf>
    <xf numFmtId="0" fontId="6" fillId="0" borderId="69" xfId="0" applyFont="1" applyFill="1" applyBorder="1" applyAlignment="1">
      <alignment horizontal="center" vertical="center" wrapText="1"/>
    </xf>
    <xf numFmtId="0" fontId="0" fillId="0" borderId="57" xfId="0" applyBorder="1" applyAlignment="1">
      <alignment horizontal="center" vertical="top" wrapText="1"/>
    </xf>
    <xf numFmtId="3" fontId="0" fillId="0" borderId="39" xfId="0" applyNumberFormat="1" applyFill="1" applyBorder="1" applyAlignment="1" applyProtection="1">
      <alignment horizontal="right" indent="1"/>
      <protection locked="0" hidden="1"/>
    </xf>
    <xf numFmtId="0" fontId="43" fillId="0" borderId="39" xfId="0" applyFont="1" applyBorder="1"/>
    <xf numFmtId="3" fontId="0" fillId="0" borderId="0" xfId="0" applyNumberFormat="1" applyAlignment="1">
      <alignment wrapText="1"/>
    </xf>
    <xf numFmtId="0" fontId="7" fillId="0" borderId="0" xfId="0" applyFont="1" applyFill="1" applyBorder="1"/>
    <xf numFmtId="0" fontId="0" fillId="0" borderId="0" xfId="0" applyFill="1" applyBorder="1"/>
    <xf numFmtId="3" fontId="0" fillId="0" borderId="0" xfId="0" applyNumberFormat="1" applyFill="1" applyBorder="1"/>
    <xf numFmtId="0" fontId="7" fillId="0" borderId="57" xfId="0" applyFont="1" applyBorder="1" applyAlignment="1">
      <alignment horizontal="center" vertical="center" wrapText="1"/>
    </xf>
    <xf numFmtId="0" fontId="24" fillId="0" borderId="0" xfId="0" applyFont="1" applyBorder="1" applyAlignment="1"/>
    <xf numFmtId="0" fontId="0" fillId="0" borderId="67" xfId="0" applyFont="1" applyBorder="1" applyAlignment="1">
      <alignment horizontal="center" vertical="center" wrapText="1"/>
    </xf>
    <xf numFmtId="0" fontId="0" fillId="0" borderId="75" xfId="0" applyBorder="1" applyAlignment="1">
      <alignment horizontal="center"/>
    </xf>
    <xf numFmtId="0" fontId="0" fillId="0" borderId="76" xfId="0" applyBorder="1" applyAlignment="1">
      <alignment horizontal="center"/>
    </xf>
    <xf numFmtId="0" fontId="0" fillId="0" borderId="65" xfId="0" applyBorder="1" applyAlignment="1">
      <alignment horizontal="center"/>
    </xf>
    <xf numFmtId="0" fontId="31" fillId="0" borderId="0" xfId="0" applyFont="1" applyFill="1" applyBorder="1" applyAlignment="1">
      <alignment horizontal="center" vertical="center" textRotation="90" wrapText="1"/>
    </xf>
    <xf numFmtId="0" fontId="0" fillId="0" borderId="44" xfId="0" applyFont="1" applyFill="1" applyBorder="1" applyAlignment="1">
      <alignment horizontal="left" vertical="center" wrapText="1" indent="1"/>
    </xf>
    <xf numFmtId="0" fontId="0" fillId="0" borderId="0" xfId="0" applyFont="1" applyAlignment="1">
      <alignment horizontal="left" vertical="top" wrapText="1"/>
    </xf>
    <xf numFmtId="0" fontId="31" fillId="0" borderId="0" xfId="0" applyFont="1" applyAlignment="1">
      <alignment horizontal="left" vertical="top"/>
    </xf>
    <xf numFmtId="0" fontId="31" fillId="0" borderId="70" xfId="0" applyFont="1" applyBorder="1" applyAlignment="1">
      <alignment horizontal="center" vertical="center" textRotation="90" wrapText="1"/>
    </xf>
    <xf numFmtId="0" fontId="31" fillId="0" borderId="69" xfId="0" applyFont="1" applyBorder="1" applyAlignment="1">
      <alignment horizontal="center" vertical="center" textRotation="90" wrapText="1"/>
    </xf>
    <xf numFmtId="0" fontId="31" fillId="0" borderId="71" xfId="0" applyFont="1" applyBorder="1" applyAlignment="1">
      <alignment horizontal="center" vertical="center" textRotation="90" wrapText="1"/>
    </xf>
    <xf numFmtId="0" fontId="0" fillId="0" borderId="66" xfId="0" applyFont="1" applyBorder="1" applyAlignment="1">
      <alignment horizontal="center" vertical="center" wrapText="1"/>
    </xf>
    <xf numFmtId="0" fontId="0" fillId="0" borderId="68" xfId="0" applyFont="1" applyBorder="1" applyAlignment="1">
      <alignment horizontal="center" vertical="center" wrapText="1"/>
    </xf>
    <xf numFmtId="0" fontId="0" fillId="0" borderId="75" xfId="0" applyFont="1" applyBorder="1" applyAlignment="1">
      <alignment horizontal="center"/>
    </xf>
    <xf numFmtId="0" fontId="0" fillId="0" borderId="76" xfId="0" applyFont="1" applyBorder="1" applyAlignment="1">
      <alignment horizontal="center"/>
    </xf>
    <xf numFmtId="0" fontId="0" fillId="0" borderId="65" xfId="0" applyFont="1" applyBorder="1" applyAlignment="1">
      <alignment horizontal="center"/>
    </xf>
    <xf numFmtId="0" fontId="0" fillId="0" borderId="67" xfId="0" applyFont="1" applyBorder="1" applyAlignment="1">
      <alignment horizontal="center" vertical="center" wrapText="1"/>
    </xf>
    <xf numFmtId="0" fontId="0" fillId="0" borderId="75" xfId="0" applyBorder="1" applyAlignment="1">
      <alignment horizontal="center"/>
    </xf>
    <xf numFmtId="0" fontId="0" fillId="0" borderId="76" xfId="0" applyBorder="1" applyAlignment="1">
      <alignment horizontal="center"/>
    </xf>
    <xf numFmtId="0" fontId="0" fillId="0" borderId="65" xfId="0" applyBorder="1" applyAlignment="1">
      <alignment horizontal="center"/>
    </xf>
    <xf numFmtId="0" fontId="0" fillId="0" borderId="57" xfId="0" applyFont="1" applyBorder="1" applyAlignment="1">
      <alignment horizontal="center" vertical="center" wrapText="1"/>
    </xf>
    <xf numFmtId="0" fontId="0" fillId="0" borderId="44" xfId="0" applyFont="1" applyFill="1" applyBorder="1" applyAlignment="1">
      <alignment horizontal="center" vertical="center" wrapText="1"/>
    </xf>
    <xf numFmtId="0" fontId="0" fillId="0" borderId="39" xfId="0" applyFont="1" applyFill="1" applyBorder="1" applyAlignment="1">
      <alignment horizontal="left" vertical="center" wrapText="1" indent="1"/>
    </xf>
    <xf numFmtId="0" fontId="0" fillId="0" borderId="39" xfId="0" applyFont="1" applyFill="1" applyBorder="1" applyAlignment="1">
      <alignment horizontal="left" vertical="center" wrapText="1" indent="2"/>
    </xf>
    <xf numFmtId="0" fontId="0" fillId="0" borderId="44" xfId="0" applyFont="1" applyFill="1" applyBorder="1" applyAlignment="1">
      <alignment horizontal="left" vertical="center" wrapText="1" indent="1"/>
    </xf>
    <xf numFmtId="0" fontId="0" fillId="0" borderId="39" xfId="0" applyFont="1" applyFill="1" applyBorder="1" applyAlignment="1">
      <alignment horizontal="center" vertical="center" wrapText="1"/>
    </xf>
    <xf numFmtId="0" fontId="36" fillId="0" borderId="0" xfId="0" applyFont="1" applyBorder="1" applyAlignment="1">
      <alignment horizontal="left" vertical="center"/>
    </xf>
    <xf numFmtId="0" fontId="31" fillId="0" borderId="39" xfId="0" applyFont="1" applyBorder="1" applyAlignment="1">
      <alignment horizontal="center" vertical="center" textRotation="90" wrapText="1"/>
    </xf>
    <xf numFmtId="0" fontId="41" fillId="22" borderId="52" xfId="0" applyFont="1" applyFill="1" applyBorder="1" applyAlignment="1">
      <alignment horizontal="center" vertical="center"/>
    </xf>
    <xf numFmtId="0" fontId="41" fillId="22" borderId="53" xfId="0" applyFont="1" applyFill="1" applyBorder="1" applyAlignment="1">
      <alignment horizontal="center" vertical="center"/>
    </xf>
    <xf numFmtId="0" fontId="0" fillId="2" borderId="44" xfId="0" applyFont="1" applyFill="1" applyBorder="1" applyAlignment="1">
      <alignment horizontal="left" vertical="center" wrapText="1" indent="1"/>
    </xf>
    <xf numFmtId="0" fontId="0" fillId="2" borderId="39" xfId="0" applyFont="1" applyFill="1" applyBorder="1" applyAlignment="1">
      <alignment horizontal="left" vertical="center" wrapText="1" indent="1"/>
    </xf>
    <xf numFmtId="0" fontId="41" fillId="22" borderId="63" xfId="0" applyFont="1" applyFill="1" applyBorder="1" applyAlignment="1">
      <alignment horizontal="center" vertical="center"/>
    </xf>
    <xf numFmtId="0" fontId="41" fillId="22" borderId="64" xfId="0" applyFont="1" applyFill="1" applyBorder="1" applyAlignment="1">
      <alignment horizontal="center" vertical="center"/>
    </xf>
    <xf numFmtId="0" fontId="41" fillId="22" borderId="62" xfId="0" applyFont="1" applyFill="1" applyBorder="1" applyAlignment="1">
      <alignment horizontal="center" vertical="center"/>
    </xf>
    <xf numFmtId="0" fontId="41" fillId="22" borderId="0" xfId="0" applyFont="1" applyFill="1" applyBorder="1" applyAlignment="1">
      <alignment horizontal="center" vertical="center"/>
    </xf>
    <xf numFmtId="3" fontId="2" fillId="0" borderId="39" xfId="0" applyNumberFormat="1" applyFont="1" applyFill="1" applyBorder="1" applyAlignment="1">
      <alignment horizontal="center" vertical="center" wrapText="1"/>
    </xf>
    <xf numFmtId="3" fontId="2" fillId="0" borderId="39" xfId="0" applyNumberFormat="1" applyFont="1" applyBorder="1" applyAlignment="1">
      <alignment horizontal="center" vertical="center"/>
    </xf>
    <xf numFmtId="0" fontId="2" fillId="0" borderId="46" xfId="0" applyFont="1" applyFill="1" applyBorder="1" applyAlignment="1">
      <alignment horizontal="center" vertical="center" wrapText="1"/>
    </xf>
    <xf numFmtId="0" fontId="2" fillId="0" borderId="49"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51" xfId="0" applyFont="1" applyFill="1" applyBorder="1" applyAlignment="1">
      <alignment horizontal="center" vertical="center" wrapText="1"/>
    </xf>
    <xf numFmtId="3" fontId="2" fillId="0" borderId="39" xfId="0" applyNumberFormat="1" applyFont="1" applyBorder="1" applyAlignment="1">
      <alignment horizontal="center" vertical="center" wrapText="1"/>
    </xf>
    <xf numFmtId="0" fontId="7" fillId="0" borderId="39" xfId="0" applyFont="1" applyBorder="1" applyAlignment="1">
      <alignment horizontal="center" vertical="center" wrapText="1"/>
    </xf>
    <xf numFmtId="0" fontId="35" fillId="0" borderId="56" xfId="0" applyFont="1" applyFill="1" applyBorder="1" applyAlignment="1">
      <alignment horizontal="left"/>
    </xf>
    <xf numFmtId="3" fontId="0" fillId="0" borderId="0" xfId="0" applyNumberFormat="1" applyFill="1" applyBorder="1" applyAlignment="1" applyProtection="1">
      <alignment horizontal="left" vertical="center" indent="1"/>
      <protection locked="0" hidden="1"/>
    </xf>
    <xf numFmtId="168" fontId="0" fillId="0" borderId="0" xfId="0" applyNumberFormat="1" applyFill="1" applyBorder="1" applyAlignment="1" applyProtection="1">
      <alignment horizontal="left" vertical="center" indent="1"/>
      <protection locked="0" hidden="1"/>
    </xf>
    <xf numFmtId="0" fontId="32" fillId="0" borderId="0" xfId="0" applyFont="1" applyFill="1" applyBorder="1" applyAlignment="1">
      <alignment horizontal="left" vertical="top" wrapText="1"/>
    </xf>
    <xf numFmtId="3" fontId="0" fillId="0" borderId="0" xfId="0" applyNumberFormat="1" applyFill="1" applyBorder="1" applyAlignment="1">
      <alignment horizontal="right" vertical="center" indent="1"/>
    </xf>
    <xf numFmtId="3" fontId="0" fillId="0" borderId="0" xfId="0" applyNumberFormat="1" applyFill="1" applyBorder="1" applyAlignment="1">
      <alignment horizontal="center"/>
    </xf>
    <xf numFmtId="0" fontId="2" fillId="0" borderId="39"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1"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39" xfId="0" applyFont="1" applyFill="1" applyBorder="1" applyAlignment="1">
      <alignment horizontal="center" vertical="center" wrapText="1"/>
    </xf>
    <xf numFmtId="0" fontId="2" fillId="0" borderId="57" xfId="0" applyFont="1" applyBorder="1" applyAlignment="1">
      <alignment horizontal="center" vertical="center" wrapText="1"/>
    </xf>
    <xf numFmtId="3" fontId="31" fillId="0" borderId="57" xfId="0" applyNumberFormat="1" applyFont="1" applyBorder="1" applyAlignment="1" applyProtection="1">
      <alignment horizontal="center" vertical="center" wrapText="1"/>
      <protection hidden="1"/>
    </xf>
    <xf numFmtId="0" fontId="2" fillId="0" borderId="58"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57" xfId="0" applyFont="1" applyFill="1" applyBorder="1" applyAlignment="1">
      <alignment horizontal="center" vertical="center"/>
    </xf>
    <xf numFmtId="0" fontId="6" fillId="0" borderId="4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2" fillId="0" borderId="48" xfId="0" applyFont="1" applyFill="1" applyBorder="1" applyAlignment="1">
      <alignment horizontal="center" vertical="center" wrapText="1"/>
    </xf>
    <xf numFmtId="0" fontId="2" fillId="0" borderId="56" xfId="0" applyFont="1" applyFill="1" applyBorder="1" applyAlignment="1">
      <alignment horizontal="center" vertical="center" wrapText="1"/>
    </xf>
    <xf numFmtId="0" fontId="2" fillId="0" borderId="7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45" xfId="0" applyFont="1" applyFill="1" applyBorder="1" applyAlignment="1">
      <alignment horizontal="center" vertical="center"/>
    </xf>
    <xf numFmtId="0" fontId="2" fillId="0" borderId="44" xfId="0" applyFont="1" applyFill="1" applyBorder="1" applyAlignment="1">
      <alignment horizontal="center" vertical="center"/>
    </xf>
    <xf numFmtId="0" fontId="6" fillId="0" borderId="39" xfId="0" applyFont="1" applyFill="1" applyBorder="1" applyAlignment="1">
      <alignment horizontal="center" vertical="center" wrapText="1"/>
    </xf>
    <xf numFmtId="3" fontId="3" fillId="0" borderId="41" xfId="0" applyNumberFormat="1" applyFont="1" applyFill="1" applyBorder="1" applyAlignment="1">
      <alignment horizontal="center" vertical="top" wrapText="1"/>
    </xf>
    <xf numFmtId="3" fontId="3" fillId="0" borderId="42" xfId="0" applyNumberFormat="1" applyFont="1" applyFill="1" applyBorder="1" applyAlignment="1">
      <alignment horizontal="center" vertical="top" wrapText="1"/>
    </xf>
    <xf numFmtId="0" fontId="3" fillId="0" borderId="41" xfId="0" applyFont="1" applyFill="1" applyBorder="1" applyAlignment="1">
      <alignment horizontal="center" vertical="center" wrapText="1"/>
    </xf>
    <xf numFmtId="0" fontId="3" fillId="0" borderId="4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6" fillId="0" borderId="40" xfId="0" applyFont="1" applyFill="1" applyBorder="1" applyAlignment="1">
      <alignment horizontal="center" vertical="center" wrapText="1"/>
    </xf>
    <xf numFmtId="0" fontId="0" fillId="0" borderId="0" xfId="0"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7" fillId="13" borderId="36" xfId="0" applyFont="1" applyFill="1" applyBorder="1" applyAlignment="1">
      <alignment horizontal="center" vertical="center"/>
    </xf>
    <xf numFmtId="0" fontId="7" fillId="13" borderId="0" xfId="0" applyFont="1" applyFill="1" applyBorder="1" applyAlignment="1">
      <alignment horizontal="center" vertical="center"/>
    </xf>
    <xf numFmtId="0" fontId="2" fillId="13" borderId="16" xfId="0" applyFont="1" applyFill="1" applyBorder="1" applyAlignment="1">
      <alignment horizontal="center" vertical="center" wrapText="1"/>
    </xf>
    <xf numFmtId="0" fontId="2" fillId="13" borderId="17" xfId="0" applyFont="1" applyFill="1" applyBorder="1" applyAlignment="1">
      <alignment horizontal="center" vertical="center" wrapText="1"/>
    </xf>
    <xf numFmtId="0" fontId="2" fillId="13" borderId="21" xfId="0" applyFont="1" applyFill="1" applyBorder="1" applyAlignment="1">
      <alignment horizontal="center" vertical="center" wrapText="1"/>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0" fontId="7" fillId="13" borderId="21" xfId="0" applyFont="1" applyFill="1" applyBorder="1" applyAlignment="1">
      <alignment horizontal="center" vertical="center"/>
    </xf>
    <xf numFmtId="0" fontId="0" fillId="0" borderId="18" xfId="0" applyFont="1" applyBorder="1" applyAlignment="1">
      <alignment horizontal="center" vertical="center" textRotation="91"/>
    </xf>
    <xf numFmtId="0" fontId="0" fillId="0" borderId="25" xfId="0" applyFont="1" applyBorder="1" applyAlignment="1">
      <alignment horizontal="center" vertical="center" textRotation="91"/>
    </xf>
    <xf numFmtId="0" fontId="0" fillId="0" borderId="7" xfId="0" applyFont="1" applyBorder="1" applyAlignment="1">
      <alignment horizontal="center" vertical="center" textRotation="91"/>
    </xf>
    <xf numFmtId="0" fontId="0" fillId="0" borderId="18" xfId="0" applyFont="1" applyBorder="1" applyAlignment="1">
      <alignment horizontal="center" vertical="center" textRotation="87" wrapText="1"/>
    </xf>
    <xf numFmtId="0" fontId="0" fillId="0" borderId="25" xfId="0" applyFont="1" applyBorder="1" applyAlignment="1">
      <alignment horizontal="center" vertical="center" textRotation="87" wrapText="1"/>
    </xf>
    <xf numFmtId="0" fontId="0" fillId="0" borderId="7" xfId="0" applyFont="1" applyBorder="1" applyAlignment="1">
      <alignment horizontal="center" vertical="center" textRotation="87"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9" fillId="0" borderId="16" xfId="0" applyFont="1" applyBorder="1" applyAlignment="1">
      <alignment horizontal="center"/>
    </xf>
    <xf numFmtId="0" fontId="9" fillId="0" borderId="17" xfId="0" applyFont="1" applyBorder="1" applyAlignment="1">
      <alignment horizontal="center"/>
    </xf>
    <xf numFmtId="0" fontId="9" fillId="0" borderId="21" xfId="0" applyFont="1" applyBorder="1" applyAlignment="1">
      <alignment horizontal="center"/>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 fillId="0" borderId="1" xfId="0" applyFont="1" applyBorder="1" applyAlignment="1">
      <alignment horizontal="center" vertical="center"/>
    </xf>
    <xf numFmtId="0" fontId="2" fillId="0" borderId="35" xfId="0" applyFont="1" applyBorder="1" applyAlignment="1">
      <alignment horizontal="center" vertical="center" wrapText="1"/>
    </xf>
    <xf numFmtId="0" fontId="2" fillId="0" borderId="6" xfId="0" applyFont="1" applyBorder="1" applyAlignment="1">
      <alignment horizontal="center" vertical="center" wrapText="1"/>
    </xf>
    <xf numFmtId="0" fontId="18" fillId="9" borderId="30" xfId="0" applyFont="1" applyFill="1" applyBorder="1" applyAlignment="1">
      <alignment horizontal="left" wrapText="1" indent="3"/>
    </xf>
    <xf numFmtId="0" fontId="18" fillId="9" borderId="0" xfId="0" applyFont="1" applyFill="1" applyBorder="1" applyAlignment="1">
      <alignment horizontal="left" wrapText="1" indent="3"/>
    </xf>
    <xf numFmtId="0" fontId="18" fillId="9" borderId="31" xfId="0" applyFont="1" applyFill="1" applyBorder="1" applyAlignment="1">
      <alignment horizontal="left" wrapText="1" indent="3"/>
    </xf>
    <xf numFmtId="0" fontId="17" fillId="9" borderId="30" xfId="0" applyFont="1" applyFill="1" applyBorder="1" applyAlignment="1">
      <alignment horizontal="left" wrapText="1" indent="1"/>
    </xf>
    <xf numFmtId="0" fontId="17" fillId="9" borderId="0" xfId="0" applyFont="1" applyFill="1" applyBorder="1" applyAlignment="1">
      <alignment horizontal="left" wrapText="1" indent="1"/>
    </xf>
    <xf numFmtId="0" fontId="17" fillId="9" borderId="31" xfId="0" applyFont="1" applyFill="1" applyBorder="1" applyAlignment="1">
      <alignment horizontal="left" wrapText="1" indent="1"/>
    </xf>
    <xf numFmtId="0" fontId="15" fillId="9" borderId="27" xfId="0" applyFont="1" applyFill="1" applyBorder="1" applyAlignment="1">
      <alignment horizontal="left" wrapText="1"/>
    </xf>
    <xf numFmtId="0" fontId="15" fillId="9" borderId="28" xfId="0" applyFont="1" applyFill="1" applyBorder="1" applyAlignment="1">
      <alignment horizontal="left" wrapText="1"/>
    </xf>
    <xf numFmtId="0" fontId="15" fillId="9" borderId="29" xfId="0" applyFont="1" applyFill="1" applyBorder="1" applyAlignment="1">
      <alignment horizontal="left" wrapText="1"/>
    </xf>
    <xf numFmtId="0" fontId="15" fillId="9" borderId="30" xfId="0" applyFont="1" applyFill="1" applyBorder="1" applyAlignment="1">
      <alignment horizontal="left" wrapText="1"/>
    </xf>
    <xf numFmtId="0" fontId="15" fillId="9" borderId="0" xfId="0" applyFont="1" applyFill="1" applyBorder="1" applyAlignment="1">
      <alignment horizontal="left" wrapText="1"/>
    </xf>
    <xf numFmtId="0" fontId="15" fillId="9" borderId="31" xfId="0" applyFont="1" applyFill="1" applyBorder="1" applyAlignment="1">
      <alignment horizontal="left" wrapText="1"/>
    </xf>
    <xf numFmtId="0" fontId="15" fillId="9" borderId="32" xfId="0" applyFont="1" applyFill="1" applyBorder="1" applyAlignment="1">
      <alignment horizontal="left" wrapText="1"/>
    </xf>
    <xf numFmtId="0" fontId="15" fillId="9" borderId="33" xfId="0" applyFont="1" applyFill="1" applyBorder="1" applyAlignment="1">
      <alignment horizontal="left" wrapText="1"/>
    </xf>
    <xf numFmtId="0" fontId="15" fillId="9" borderId="34" xfId="0" applyFont="1" applyFill="1" applyBorder="1" applyAlignment="1">
      <alignment horizontal="left" wrapText="1"/>
    </xf>
    <xf numFmtId="0" fontId="18" fillId="9" borderId="27" xfId="0" applyFont="1" applyFill="1" applyBorder="1" applyAlignment="1">
      <alignment horizontal="left" wrapText="1" indent="2"/>
    </xf>
    <xf numFmtId="0" fontId="18" fillId="9" borderId="28" xfId="0" applyFont="1" applyFill="1" applyBorder="1" applyAlignment="1">
      <alignment horizontal="left" wrapText="1" indent="2"/>
    </xf>
    <xf numFmtId="0" fontId="18" fillId="9" borderId="29" xfId="0" applyFont="1" applyFill="1" applyBorder="1" applyAlignment="1">
      <alignment horizontal="left" wrapText="1" indent="2"/>
    </xf>
    <xf numFmtId="0" fontId="0" fillId="9" borderId="30" xfId="0" applyFill="1" applyBorder="1" applyAlignment="1">
      <alignment horizontal="left" wrapText="1" indent="3"/>
    </xf>
    <xf numFmtId="0" fontId="0" fillId="9" borderId="0" xfId="0" applyFill="1" applyBorder="1" applyAlignment="1">
      <alignment horizontal="left" wrapText="1" indent="3"/>
    </xf>
    <xf numFmtId="0" fontId="0" fillId="9" borderId="31" xfId="0" applyFill="1" applyBorder="1" applyAlignment="1">
      <alignment horizontal="left" wrapText="1" indent="3"/>
    </xf>
    <xf numFmtId="0" fontId="20" fillId="9" borderId="30" xfId="3" applyFill="1" applyBorder="1" applyAlignment="1" applyProtection="1">
      <alignment horizontal="left" wrapText="1" indent="3"/>
    </xf>
    <xf numFmtId="0" fontId="20" fillId="9" borderId="0" xfId="3" applyFill="1" applyBorder="1" applyAlignment="1" applyProtection="1">
      <alignment horizontal="left" wrapText="1" indent="3"/>
    </xf>
    <xf numFmtId="0" fontId="20" fillId="9" borderId="31" xfId="3" applyFill="1" applyBorder="1" applyAlignment="1" applyProtection="1">
      <alignment horizontal="left" wrapText="1" indent="3"/>
    </xf>
    <xf numFmtId="0" fontId="0" fillId="9" borderId="30" xfId="0" applyFill="1" applyBorder="1" applyAlignment="1">
      <alignment horizontal="left" wrapText="1" indent="2"/>
    </xf>
    <xf numFmtId="0" fontId="0" fillId="9" borderId="0" xfId="0" applyFill="1" applyBorder="1" applyAlignment="1">
      <alignment horizontal="left" wrapText="1" indent="2"/>
    </xf>
    <xf numFmtId="0" fontId="0" fillId="9" borderId="31" xfId="0" applyFill="1" applyBorder="1" applyAlignment="1">
      <alignment horizontal="left" wrapText="1" indent="2"/>
    </xf>
    <xf numFmtId="0" fontId="18" fillId="9" borderId="30" xfId="0" applyFont="1" applyFill="1" applyBorder="1" applyAlignment="1">
      <alignment horizontal="left" wrapText="1" indent="2"/>
    </xf>
    <xf numFmtId="0" fontId="18" fillId="9" borderId="0" xfId="0" applyFont="1" applyFill="1" applyBorder="1" applyAlignment="1">
      <alignment horizontal="left" wrapText="1" indent="2"/>
    </xf>
    <xf numFmtId="0" fontId="18" fillId="9" borderId="31" xfId="0" applyFont="1" applyFill="1" applyBorder="1" applyAlignment="1">
      <alignment horizontal="left" wrapText="1" indent="2"/>
    </xf>
    <xf numFmtId="0" fontId="17" fillId="9" borderId="32" xfId="0" applyFont="1" applyFill="1" applyBorder="1" applyAlignment="1">
      <alignment horizontal="left" wrapText="1" indent="1"/>
    </xf>
    <xf numFmtId="0" fontId="17" fillId="9" borderId="33" xfId="0" applyFont="1" applyFill="1" applyBorder="1" applyAlignment="1">
      <alignment horizontal="left" wrapText="1" indent="1"/>
    </xf>
    <xf numFmtId="0" fontId="17" fillId="9" borderId="34" xfId="0" applyFont="1" applyFill="1" applyBorder="1" applyAlignment="1">
      <alignment horizontal="left" wrapText="1" indent="1"/>
    </xf>
    <xf numFmtId="0" fontId="20" fillId="9" borderId="30" xfId="3" applyFill="1" applyBorder="1" applyAlignment="1" applyProtection="1">
      <alignment horizontal="left" wrapText="1" indent="2"/>
    </xf>
    <xf numFmtId="0" fontId="20" fillId="9" borderId="0" xfId="3" applyFill="1" applyBorder="1" applyAlignment="1" applyProtection="1">
      <alignment horizontal="left" wrapText="1" indent="2"/>
    </xf>
    <xf numFmtId="0" fontId="20" fillId="9" borderId="31" xfId="3" applyFill="1" applyBorder="1" applyAlignment="1" applyProtection="1">
      <alignment horizontal="left" wrapText="1" indent="2"/>
    </xf>
    <xf numFmtId="0" fontId="22" fillId="9" borderId="27" xfId="0" applyFont="1" applyFill="1" applyBorder="1" applyAlignment="1">
      <alignment horizontal="left" wrapText="1" indent="2"/>
    </xf>
    <xf numFmtId="0" fontId="22" fillId="9" borderId="28" xfId="0" applyFont="1" applyFill="1" applyBorder="1" applyAlignment="1">
      <alignment horizontal="left" wrapText="1" indent="2"/>
    </xf>
    <xf numFmtId="0" fontId="22" fillId="9" borderId="29" xfId="0" applyFont="1" applyFill="1" applyBorder="1" applyAlignment="1">
      <alignment horizontal="left" wrapText="1" indent="2"/>
    </xf>
    <xf numFmtId="0" fontId="8" fillId="13" borderId="16" xfId="0" applyFont="1" applyFill="1" applyBorder="1" applyAlignment="1">
      <alignment horizontal="center"/>
    </xf>
    <xf numFmtId="0" fontId="8" fillId="13" borderId="17" xfId="0" applyFont="1" applyFill="1" applyBorder="1" applyAlignment="1">
      <alignment horizontal="center"/>
    </xf>
    <xf numFmtId="0" fontId="8" fillId="13" borderId="21" xfId="0" applyFont="1" applyFill="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21"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7" fillId="4" borderId="16" xfId="0" applyFont="1" applyFill="1" applyBorder="1" applyAlignment="1">
      <alignment horizontal="center"/>
    </xf>
    <xf numFmtId="0" fontId="7" fillId="4" borderId="17" xfId="0" applyFont="1" applyFill="1" applyBorder="1" applyAlignment="1">
      <alignment horizontal="center"/>
    </xf>
    <xf numFmtId="0" fontId="7" fillId="4" borderId="21" xfId="0" applyFont="1" applyFill="1" applyBorder="1" applyAlignment="1">
      <alignment horizontal="center"/>
    </xf>
    <xf numFmtId="0" fontId="23" fillId="17" borderId="16" xfId="0" applyFont="1" applyFill="1" applyBorder="1" applyAlignment="1">
      <alignment horizontal="center"/>
    </xf>
    <xf numFmtId="0" fontId="23" fillId="17" borderId="17" xfId="0" applyFont="1" applyFill="1" applyBorder="1" applyAlignment="1">
      <alignment horizontal="center"/>
    </xf>
    <xf numFmtId="0" fontId="23" fillId="17" borderId="21" xfId="0" applyFont="1" applyFill="1" applyBorder="1" applyAlignment="1">
      <alignment horizontal="center"/>
    </xf>
    <xf numFmtId="0" fontId="23" fillId="4" borderId="20" xfId="0" applyFont="1" applyFill="1" applyBorder="1" applyAlignment="1">
      <alignment horizontal="center"/>
    </xf>
    <xf numFmtId="0" fontId="23" fillId="4" borderId="19" xfId="0" applyFont="1" applyFill="1" applyBorder="1" applyAlignment="1">
      <alignment horizontal="center"/>
    </xf>
    <xf numFmtId="0" fontId="23" fillId="4" borderId="38" xfId="0" applyFont="1" applyFill="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7" fillId="5" borderId="16" xfId="0" applyFont="1" applyFill="1" applyBorder="1" applyAlignment="1">
      <alignment horizontal="center"/>
    </xf>
    <xf numFmtId="0" fontId="7" fillId="5" borderId="17" xfId="0" applyFont="1" applyFill="1" applyBorder="1" applyAlignment="1">
      <alignment horizontal="center"/>
    </xf>
    <xf numFmtId="0" fontId="7" fillId="5" borderId="21" xfId="0" applyFont="1" applyFill="1" applyBorder="1" applyAlignment="1">
      <alignment horizontal="center"/>
    </xf>
    <xf numFmtId="0" fontId="23" fillId="4" borderId="16" xfId="0" applyFont="1" applyFill="1" applyBorder="1" applyAlignment="1">
      <alignment horizontal="center"/>
    </xf>
    <xf numFmtId="0" fontId="23" fillId="4" borderId="17" xfId="0" applyFont="1" applyFill="1" applyBorder="1" applyAlignment="1">
      <alignment horizontal="center"/>
    </xf>
    <xf numFmtId="0" fontId="23" fillId="4" borderId="21" xfId="0" applyFont="1" applyFill="1" applyBorder="1" applyAlignment="1">
      <alignment horizontal="center"/>
    </xf>
    <xf numFmtId="0" fontId="0" fillId="0" borderId="1" xfId="0" applyBorder="1" applyAlignment="1">
      <alignment horizontal="center"/>
    </xf>
    <xf numFmtId="0" fontId="7" fillId="0" borderId="14" xfId="0" applyFont="1" applyFill="1" applyBorder="1" applyAlignment="1">
      <alignment horizontal="center"/>
    </xf>
    <xf numFmtId="0" fontId="7" fillId="0" borderId="15" xfId="0" applyFont="1" applyFill="1" applyBorder="1" applyAlignment="1">
      <alignment horizontal="center"/>
    </xf>
    <xf numFmtId="0" fontId="7" fillId="2" borderId="16" xfId="0" applyFont="1" applyFill="1" applyBorder="1" applyAlignment="1">
      <alignment horizontal="center"/>
    </xf>
    <xf numFmtId="0" fontId="7" fillId="2" borderId="17" xfId="0" applyFont="1" applyFill="1" applyBorder="1" applyAlignment="1">
      <alignment horizontal="center"/>
    </xf>
    <xf numFmtId="0" fontId="0" fillId="16" borderId="20" xfId="0" applyFill="1" applyBorder="1" applyAlignment="1">
      <alignment horizontal="center"/>
    </xf>
    <xf numFmtId="0" fontId="0" fillId="16" borderId="19" xfId="0" applyFill="1" applyBorder="1" applyAlignment="1">
      <alignment horizontal="center"/>
    </xf>
    <xf numFmtId="0" fontId="0" fillId="16" borderId="38" xfId="0" applyFill="1" applyBorder="1" applyAlignment="1">
      <alignment horizontal="center"/>
    </xf>
    <xf numFmtId="0" fontId="7" fillId="2" borderId="16" xfId="0" applyFont="1" applyFill="1" applyBorder="1" applyAlignment="1">
      <alignment horizontal="center" wrapText="1"/>
    </xf>
    <xf numFmtId="0" fontId="7" fillId="2" borderId="17" xfId="0" applyFont="1" applyFill="1" applyBorder="1" applyAlignment="1">
      <alignment horizontal="center" wrapText="1"/>
    </xf>
    <xf numFmtId="0" fontId="7" fillId="2" borderId="21" xfId="0" applyFont="1" applyFill="1" applyBorder="1" applyAlignment="1">
      <alignment horizontal="center" wrapText="1"/>
    </xf>
    <xf numFmtId="0" fontId="7" fillId="2" borderId="21" xfId="0" applyFont="1" applyFill="1" applyBorder="1" applyAlignment="1">
      <alignment horizontal="center"/>
    </xf>
    <xf numFmtId="0" fontId="0" fillId="15" borderId="18" xfId="0" applyFont="1" applyFill="1" applyBorder="1" applyAlignment="1">
      <alignment horizontal="center" textRotation="91"/>
    </xf>
    <xf numFmtId="0" fontId="0" fillId="15" borderId="25" xfId="0" applyFont="1" applyFill="1" applyBorder="1" applyAlignment="1">
      <alignment horizontal="center" textRotation="91"/>
    </xf>
    <xf numFmtId="0" fontId="0" fillId="15" borderId="7" xfId="0" applyFont="1" applyFill="1" applyBorder="1" applyAlignment="1">
      <alignment horizontal="center" textRotation="91"/>
    </xf>
    <xf numFmtId="0" fontId="0" fillId="15" borderId="18" xfId="0" applyFont="1" applyFill="1" applyBorder="1" applyAlignment="1">
      <alignment horizontal="center" textRotation="87" wrapText="1"/>
    </xf>
    <xf numFmtId="0" fontId="0" fillId="15" borderId="25" xfId="0" applyFont="1" applyFill="1" applyBorder="1" applyAlignment="1">
      <alignment horizontal="center" textRotation="87" wrapText="1"/>
    </xf>
    <xf numFmtId="0" fontId="0" fillId="15" borderId="7" xfId="0" applyFont="1" applyFill="1" applyBorder="1" applyAlignment="1">
      <alignment horizontal="center" textRotation="87" wrapText="1"/>
    </xf>
    <xf numFmtId="0" fontId="7" fillId="2" borderId="36" xfId="0" applyFont="1" applyFill="1" applyBorder="1" applyAlignment="1">
      <alignment horizontal="center"/>
    </xf>
    <xf numFmtId="0" fontId="7" fillId="2" borderId="0" xfId="0" applyFont="1" applyFill="1" applyBorder="1" applyAlignment="1">
      <alignment horizontal="center"/>
    </xf>
    <xf numFmtId="0" fontId="2" fillId="2" borderId="16" xfId="0" applyFont="1" applyFill="1" applyBorder="1" applyAlignment="1">
      <alignment horizontal="center" wrapText="1"/>
    </xf>
    <xf numFmtId="0" fontId="2" fillId="2" borderId="17" xfId="0" applyFont="1" applyFill="1" applyBorder="1" applyAlignment="1">
      <alignment horizontal="center" wrapText="1"/>
    </xf>
    <xf numFmtId="0" fontId="2" fillId="2" borderId="21" xfId="0" applyFont="1" applyFill="1" applyBorder="1" applyAlignment="1">
      <alignment horizontal="center" wrapText="1"/>
    </xf>
    <xf numFmtId="0" fontId="0" fillId="14" borderId="18" xfId="0" applyFill="1" applyBorder="1" applyAlignment="1">
      <alignment horizontal="center" textRotation="90" wrapText="1"/>
    </xf>
    <xf numFmtId="0" fontId="0" fillId="14" borderId="25" xfId="0" applyFill="1" applyBorder="1" applyAlignment="1">
      <alignment horizontal="center" textRotation="90" wrapText="1"/>
    </xf>
    <xf numFmtId="0" fontId="0" fillId="14" borderId="7" xfId="0" applyFill="1" applyBorder="1" applyAlignment="1">
      <alignment horizontal="center" textRotation="90" wrapText="1"/>
    </xf>
    <xf numFmtId="0" fontId="0" fillId="14" borderId="36" xfId="0" applyFill="1" applyBorder="1" applyAlignment="1">
      <alignment horizontal="center" textRotation="90" wrapText="1"/>
    </xf>
    <xf numFmtId="0" fontId="0" fillId="14" borderId="22" xfId="0" applyFill="1" applyBorder="1" applyAlignment="1">
      <alignment horizontal="center" textRotation="90" wrapText="1"/>
    </xf>
    <xf numFmtId="0" fontId="0" fillId="14" borderId="18" xfId="0" applyFill="1" applyBorder="1" applyAlignment="1">
      <alignment horizontal="center"/>
    </xf>
    <xf numFmtId="0" fontId="0" fillId="14" borderId="7" xfId="0" applyFill="1" applyBorder="1" applyAlignment="1">
      <alignment horizontal="center"/>
    </xf>
    <xf numFmtId="166" fontId="0" fillId="14" borderId="18" xfId="0" applyNumberFormat="1" applyFill="1" applyBorder="1" applyAlignment="1">
      <alignment horizontal="center" wrapText="1"/>
    </xf>
    <xf numFmtId="166" fontId="0" fillId="14" borderId="7" xfId="0" applyNumberFormat="1" applyFill="1" applyBorder="1" applyAlignment="1">
      <alignment horizontal="center" wrapText="1"/>
    </xf>
    <xf numFmtId="3" fontId="31" fillId="0" borderId="77" xfId="0" applyNumberFormat="1" applyFont="1" applyBorder="1" applyAlignment="1" applyProtection="1">
      <alignment horizontal="center" vertical="center" wrapText="1"/>
      <protection hidden="1"/>
    </xf>
    <xf numFmtId="3" fontId="31" fillId="0" borderId="0" xfId="0" applyNumberFormat="1" applyFont="1" applyBorder="1" applyAlignment="1" applyProtection="1">
      <alignment horizontal="center" vertical="center" wrapText="1"/>
      <protection hidden="1"/>
    </xf>
    <xf numFmtId="3" fontId="31" fillId="0" borderId="78" xfId="0" applyNumberFormat="1" applyFont="1" applyBorder="1" applyAlignment="1" applyProtection="1">
      <alignment horizontal="center" vertical="center" wrapText="1"/>
      <protection hidden="1"/>
    </xf>
    <xf numFmtId="3" fontId="31" fillId="0" borderId="64" xfId="0" applyNumberFormat="1" applyFont="1" applyBorder="1" applyAlignment="1" applyProtection="1">
      <alignment horizontal="center" vertical="center" wrapText="1"/>
      <protection hidden="1"/>
    </xf>
  </cellXfs>
  <cellStyles count="5">
    <cellStyle name="Hiperlink" xfId="3" builtinId="8"/>
    <cellStyle name="Moeda" xfId="4" builtinId="4"/>
    <cellStyle name="Normal" xfId="0" builtinId="0"/>
    <cellStyle name="Porcentagem" xfId="2" builtinId="5"/>
    <cellStyle name="Vírgula" xfId="1" builtinId="3"/>
  </cellStyles>
  <dxfs count="0"/>
  <tableStyles count="0" defaultTableStyle="TableStyleMedium2" defaultPivotStyle="PivotStyleLight16"/>
  <colors>
    <mruColors>
      <color rgb="FF006400"/>
      <color rgb="FF008000"/>
      <color rgb="FFFF0000"/>
      <color rgb="FFFF69B4"/>
      <color rgb="FFFF9999"/>
      <color rgb="FF00FF00"/>
      <color rgb="FFFFC0CB"/>
      <color rgb="FF66CDAA"/>
      <color rgb="FF6669AA"/>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47230</xdr:colOff>
      <xdr:row>0</xdr:row>
      <xdr:rowOff>19050</xdr:rowOff>
    </xdr:from>
    <xdr:to>
      <xdr:col>2</xdr:col>
      <xdr:colOff>209549</xdr:colOff>
      <xdr:row>1</xdr:row>
      <xdr:rowOff>10099</xdr:rowOff>
    </xdr:to>
    <xdr:pic>
      <xdr:nvPicPr>
        <xdr:cNvPr id="3" name="Imagem 2">
          <a:extLst>
            <a:ext uri="{FF2B5EF4-FFF2-40B4-BE49-F238E27FC236}">
              <a16:creationId xmlns="" xmlns:a16="http://schemas.microsoft.com/office/drawing/2014/main" id="{23A1CBC6-80F3-404F-87BA-55B5D960A80B}"/>
            </a:ext>
          </a:extLst>
        </xdr:cNvPr>
        <xdr:cNvPicPr>
          <a:picLocks noChangeAspect="1"/>
        </xdr:cNvPicPr>
      </xdr:nvPicPr>
      <xdr:blipFill rotWithShape="1">
        <a:blip xmlns:r="http://schemas.openxmlformats.org/officeDocument/2006/relationships" r:embed="rId1"/>
        <a:srcRect l="4167" t="20693" r="3599" b="19694"/>
        <a:stretch/>
      </xdr:blipFill>
      <xdr:spPr>
        <a:xfrm>
          <a:off x="47230" y="19050"/>
          <a:ext cx="524269" cy="191074"/>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ripsa.org.br/" TargetMode="External"/><Relationship Id="rId1" Type="http://schemas.openxmlformats.org/officeDocument/2006/relationships/hyperlink" Target="http://tabnet.datasus.gov.br/cgi/www.ripsa.org.br" TargetMode="External"/></Relationships>
</file>

<file path=xl/worksheets/_rels/sheet14.xml.rels><?xml version="1.0" encoding="UTF-8" standalone="yes"?>
<Relationships xmlns="http://schemas.openxmlformats.org/package/2006/relationships"><Relationship Id="rId2" Type="http://schemas.openxmlformats.org/officeDocument/2006/relationships/hyperlink" Target="http://www.saude.es.gov.br/" TargetMode="External"/><Relationship Id="rId1" Type="http://schemas.openxmlformats.org/officeDocument/2006/relationships/hyperlink" Target="http://tabnet.datasus.gov.br/cgi/sinasc/Consolida_Sinasc_2011.pdf"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K23"/>
  <sheetViews>
    <sheetView zoomScale="140" zoomScaleNormal="140" workbookViewId="0">
      <selection activeCell="D11" sqref="D11"/>
    </sheetView>
  </sheetViews>
  <sheetFormatPr defaultRowHeight="15" x14ac:dyDescent="0.25"/>
  <cols>
    <col min="2" max="2" width="46.85546875" customWidth="1"/>
    <col min="5" max="5" width="14" customWidth="1"/>
    <col min="6" max="11" width="13.85546875" customWidth="1"/>
  </cols>
  <sheetData>
    <row r="4" spans="2:11" ht="51" x14ac:dyDescent="0.25">
      <c r="B4" s="1" t="s">
        <v>0</v>
      </c>
      <c r="C4" s="2" t="s">
        <v>8</v>
      </c>
      <c r="D4" s="2" t="s">
        <v>9</v>
      </c>
    </row>
    <row r="5" spans="2:11" x14ac:dyDescent="0.25">
      <c r="B5" s="3" t="s">
        <v>1</v>
      </c>
      <c r="C5" s="4">
        <v>12155</v>
      </c>
      <c r="D5" s="4">
        <f t="shared" ref="D5:D10" si="0">C5*25%</f>
        <v>3038.75</v>
      </c>
    </row>
    <row r="6" spans="2:11" x14ac:dyDescent="0.25">
      <c r="B6" s="3" t="s">
        <v>2</v>
      </c>
      <c r="C6" s="4">
        <v>3039</v>
      </c>
      <c r="D6" s="4">
        <f t="shared" si="0"/>
        <v>759.75</v>
      </c>
    </row>
    <row r="7" spans="2:11" x14ac:dyDescent="0.25">
      <c r="B7" s="2" t="s">
        <v>3</v>
      </c>
      <c r="C7" s="5">
        <f>SUM(C5:C6)</f>
        <v>15194</v>
      </c>
      <c r="D7" s="5">
        <f t="shared" si="0"/>
        <v>3798.5</v>
      </c>
    </row>
    <row r="8" spans="2:11" ht="14.45" x14ac:dyDescent="0.3">
      <c r="B8" s="3" t="s">
        <v>4</v>
      </c>
      <c r="C8" s="4">
        <v>7597</v>
      </c>
      <c r="D8" s="4">
        <f t="shared" si="0"/>
        <v>1899.25</v>
      </c>
    </row>
    <row r="9" spans="2:11" ht="14.45" x14ac:dyDescent="0.3">
      <c r="B9" s="3" t="s">
        <v>5</v>
      </c>
      <c r="C9" s="4">
        <v>1519</v>
      </c>
      <c r="D9" s="4">
        <f t="shared" si="0"/>
        <v>379.75</v>
      </c>
    </row>
    <row r="10" spans="2:11" x14ac:dyDescent="0.25">
      <c r="B10" s="2" t="s">
        <v>6</v>
      </c>
      <c r="C10" s="5">
        <f>SUM(C8:C9)</f>
        <v>9116</v>
      </c>
      <c r="D10" s="5">
        <f t="shared" si="0"/>
        <v>2279</v>
      </c>
    </row>
    <row r="11" spans="2:11" x14ac:dyDescent="0.25">
      <c r="B11" s="2" t="s">
        <v>7</v>
      </c>
      <c r="C11" s="5">
        <f>C10+C7</f>
        <v>24310</v>
      </c>
      <c r="D11" s="5">
        <f>D7+D10</f>
        <v>6077.5</v>
      </c>
      <c r="E11" s="6">
        <v>1947</v>
      </c>
      <c r="F11" s="8">
        <f>$D$11*0.25</f>
        <v>1519.375</v>
      </c>
      <c r="G11" s="8">
        <f>$D$11*0.25</f>
        <v>1519.375</v>
      </c>
      <c r="H11" s="8">
        <f>$D$11*0.25</f>
        <v>1519.375</v>
      </c>
      <c r="J11" s="8"/>
    </row>
    <row r="12" spans="2:11" x14ac:dyDescent="0.25">
      <c r="F12" s="8">
        <f>E11+F11</f>
        <v>3466.375</v>
      </c>
      <c r="G12" s="8">
        <f>G11+F12</f>
        <v>4985.75</v>
      </c>
      <c r="H12" s="8">
        <f>H11+G12</f>
        <v>6505.125</v>
      </c>
      <c r="K12" t="s">
        <v>10</v>
      </c>
    </row>
    <row r="13" spans="2:11" x14ac:dyDescent="0.25">
      <c r="E13" s="9">
        <f>E11/D11</f>
        <v>0.32036199095022627</v>
      </c>
      <c r="F13" s="9">
        <f>F12/D11</f>
        <v>0.57036199095022622</v>
      </c>
      <c r="K13" t="s">
        <v>11</v>
      </c>
    </row>
    <row r="14" spans="2:11" x14ac:dyDescent="0.25">
      <c r="F14" s="10">
        <v>168000</v>
      </c>
      <c r="K14" t="s">
        <v>12</v>
      </c>
    </row>
    <row r="15" spans="2:11" x14ac:dyDescent="0.25">
      <c r="F15" s="10" t="e">
        <f>#REF!</f>
        <v>#REF!</v>
      </c>
      <c r="K15" t="s">
        <v>13</v>
      </c>
    </row>
    <row r="16" spans="2:11" x14ac:dyDescent="0.25">
      <c r="F16" s="11" t="e">
        <f>F14-F15</f>
        <v>#REF!</v>
      </c>
      <c r="G16" s="9">
        <f>G19/D11</f>
        <v>0.40369532428355959</v>
      </c>
    </row>
    <row r="18" spans="4:11" x14ac:dyDescent="0.25">
      <c r="E18" s="12" t="s">
        <v>17</v>
      </c>
      <c r="F18" s="12" t="s">
        <v>14</v>
      </c>
      <c r="G18" t="s">
        <v>22</v>
      </c>
      <c r="H18" s="12" t="s">
        <v>15</v>
      </c>
      <c r="J18" s="12" t="s">
        <v>16</v>
      </c>
    </row>
    <row r="19" spans="4:11" x14ac:dyDescent="0.25">
      <c r="E19" s="14">
        <f>E11</f>
        <v>1947</v>
      </c>
      <c r="F19" s="13">
        <f>$F$11/3</f>
        <v>506.45833333333331</v>
      </c>
      <c r="G19" s="7">
        <f>SUM(E19:F19)</f>
        <v>2453.4583333333335</v>
      </c>
      <c r="H19" s="13">
        <f>$F$11/3</f>
        <v>506.45833333333331</v>
      </c>
      <c r="I19" s="7">
        <f>SUM(G19:H19)</f>
        <v>2959.916666666667</v>
      </c>
      <c r="J19" s="13">
        <f>$F$11/3</f>
        <v>506.45833333333331</v>
      </c>
      <c r="K19" s="7">
        <f>SUM(I19:J19)</f>
        <v>3466.3750000000005</v>
      </c>
    </row>
    <row r="20" spans="4:11" x14ac:dyDescent="0.25">
      <c r="D20" s="15" t="s">
        <v>18</v>
      </c>
      <c r="E20" s="10">
        <v>18209</v>
      </c>
      <c r="F20" s="10">
        <v>18209</v>
      </c>
      <c r="G20" s="7">
        <f t="shared" ref="G20:K22" si="1">SUM(E20:F20)</f>
        <v>36418</v>
      </c>
      <c r="H20" s="10"/>
      <c r="I20" s="7">
        <f t="shared" si="1"/>
        <v>36418</v>
      </c>
      <c r="J20" s="10"/>
      <c r="K20" s="7">
        <f t="shared" si="1"/>
        <v>36418</v>
      </c>
    </row>
    <row r="21" spans="4:11" x14ac:dyDescent="0.25">
      <c r="D21" s="15" t="s">
        <v>19</v>
      </c>
      <c r="E21" s="10">
        <v>35000</v>
      </c>
      <c r="F21" s="10">
        <v>8509</v>
      </c>
      <c r="G21" s="7">
        <f t="shared" si="1"/>
        <v>43509</v>
      </c>
      <c r="H21" s="10">
        <v>8509</v>
      </c>
      <c r="I21" s="7">
        <f t="shared" si="1"/>
        <v>52018</v>
      </c>
      <c r="J21" s="10">
        <v>8509</v>
      </c>
      <c r="K21" s="7">
        <f t="shared" si="1"/>
        <v>60527</v>
      </c>
    </row>
    <row r="22" spans="4:11" x14ac:dyDescent="0.25">
      <c r="D22" s="15" t="s">
        <v>20</v>
      </c>
      <c r="E22" s="10">
        <v>18209</v>
      </c>
      <c r="F22" s="10"/>
      <c r="G22" s="7">
        <f t="shared" si="1"/>
        <v>18209</v>
      </c>
      <c r="H22" s="10"/>
      <c r="I22" s="7">
        <f t="shared" si="1"/>
        <v>18209</v>
      </c>
      <c r="J22" s="10"/>
      <c r="K22" s="7">
        <f t="shared" si="1"/>
        <v>18209</v>
      </c>
    </row>
    <row r="23" spans="4:11" x14ac:dyDescent="0.25">
      <c r="D23" t="s">
        <v>21</v>
      </c>
      <c r="E23" s="11">
        <f t="shared" ref="E23:K23" si="2">SUM(E20:E22)</f>
        <v>71418</v>
      </c>
      <c r="F23" s="11">
        <f t="shared" si="2"/>
        <v>26718</v>
      </c>
      <c r="G23" s="11">
        <f t="shared" si="2"/>
        <v>98136</v>
      </c>
      <c r="H23" s="11">
        <f t="shared" si="2"/>
        <v>8509</v>
      </c>
      <c r="I23" s="11">
        <f t="shared" si="2"/>
        <v>106645</v>
      </c>
      <c r="J23" s="11">
        <f t="shared" si="2"/>
        <v>8509</v>
      </c>
      <c r="K23" s="11">
        <f t="shared" si="2"/>
        <v>115154</v>
      </c>
    </row>
  </sheetData>
  <pageMargins left="0.511811024" right="0.511811024" top="0.78740157499999996" bottom="0.78740157499999996" header="0.31496062000000002" footer="0.31496062000000002"/>
  <ignoredErrors>
    <ignoredError sqref="G19 H19:J19"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workbookViewId="0">
      <selection activeCell="J18" sqref="J18"/>
    </sheetView>
  </sheetViews>
  <sheetFormatPr defaultRowHeight="15" x14ac:dyDescent="0.25"/>
  <cols>
    <col min="1" max="1" width="19.5703125" style="52" customWidth="1"/>
    <col min="2" max="2" width="19.7109375" style="52" customWidth="1"/>
    <col min="3" max="3" width="18.140625" style="52" customWidth="1"/>
    <col min="4" max="4" width="19.42578125" style="52" customWidth="1"/>
    <col min="5" max="5" width="17.7109375" style="52" customWidth="1"/>
    <col min="6" max="6" width="15.85546875" style="52" customWidth="1"/>
    <col min="7" max="7" width="16.85546875" style="52" customWidth="1"/>
    <col min="8" max="8" width="14" style="52" customWidth="1"/>
    <col min="9" max="9" width="18.7109375" style="52" customWidth="1"/>
    <col min="10" max="10" width="16.5703125" style="52" customWidth="1"/>
    <col min="11" max="11" width="14" style="52" customWidth="1"/>
    <col min="12" max="12" width="15.28515625" style="52" customWidth="1"/>
    <col min="13" max="16384" width="9.140625" style="52"/>
  </cols>
  <sheetData>
    <row r="1" spans="1:11" x14ac:dyDescent="0.25">
      <c r="A1" s="726" t="s">
        <v>253</v>
      </c>
      <c r="B1" s="727"/>
      <c r="C1" s="727"/>
      <c r="D1" s="727"/>
      <c r="E1" s="727"/>
      <c r="F1" s="727"/>
      <c r="G1" s="727"/>
      <c r="H1" s="727"/>
      <c r="I1" s="727"/>
      <c r="J1" s="727"/>
    </row>
    <row r="2" spans="1:11" x14ac:dyDescent="0.25">
      <c r="A2" s="728" t="s">
        <v>350</v>
      </c>
      <c r="B2" s="729"/>
      <c r="C2" s="729"/>
      <c r="D2" s="729"/>
      <c r="E2" s="729"/>
      <c r="F2" s="729"/>
      <c r="G2" s="729"/>
      <c r="H2" s="729"/>
      <c r="I2" s="729"/>
      <c r="J2" s="730"/>
    </row>
    <row r="3" spans="1:11" x14ac:dyDescent="0.25">
      <c r="A3" s="728" t="s">
        <v>254</v>
      </c>
      <c r="B3" s="729"/>
      <c r="C3" s="729"/>
      <c r="D3" s="729"/>
      <c r="E3" s="729"/>
      <c r="F3" s="729"/>
      <c r="G3" s="729"/>
      <c r="H3" s="729"/>
      <c r="I3" s="729"/>
      <c r="J3" s="730"/>
    </row>
    <row r="4" spans="1:11" ht="57.75" customHeight="1" x14ac:dyDescent="0.25">
      <c r="A4" s="339" t="s">
        <v>255</v>
      </c>
      <c r="B4" s="339" t="s">
        <v>256</v>
      </c>
      <c r="C4" s="339" t="s">
        <v>257</v>
      </c>
      <c r="D4" s="339" t="s">
        <v>258</v>
      </c>
      <c r="E4" s="339" t="s">
        <v>259</v>
      </c>
      <c r="F4" s="340" t="s">
        <v>260</v>
      </c>
      <c r="G4" s="341" t="s">
        <v>261</v>
      </c>
      <c r="H4" s="342" t="s">
        <v>262</v>
      </c>
      <c r="I4" s="343" t="s">
        <v>263</v>
      </c>
      <c r="J4" s="294"/>
      <c r="K4" s="344"/>
    </row>
    <row r="5" spans="1:11" ht="30" x14ac:dyDescent="0.25">
      <c r="A5" s="345" t="s">
        <v>264</v>
      </c>
      <c r="B5" s="3">
        <f>43193+6911</f>
        <v>50104</v>
      </c>
      <c r="C5" s="346">
        <f>B5*I5</f>
        <v>2505200</v>
      </c>
      <c r="D5" s="347">
        <f>B5/12</f>
        <v>4175.333333333333</v>
      </c>
      <c r="E5" s="348">
        <f>C5/12</f>
        <v>208766.66666666666</v>
      </c>
      <c r="F5" s="349" t="s">
        <v>358</v>
      </c>
      <c r="G5" s="350">
        <f>D5/3</f>
        <v>1391.7777777777776</v>
      </c>
      <c r="H5" s="351" t="s">
        <v>265</v>
      </c>
      <c r="I5" s="352">
        <v>50</v>
      </c>
      <c r="J5" s="294"/>
      <c r="K5" s="344"/>
    </row>
    <row r="6" spans="1:11" ht="30" x14ac:dyDescent="0.25">
      <c r="A6" s="353" t="s">
        <v>266</v>
      </c>
      <c r="B6" s="354">
        <f>14398+6911</f>
        <v>21309</v>
      </c>
      <c r="C6" s="355">
        <f>B6*I6</f>
        <v>1065450</v>
      </c>
      <c r="D6" s="356">
        <f t="shared" ref="D6:E9" si="0">B6/12</f>
        <v>1775.75</v>
      </c>
      <c r="E6" s="357">
        <f t="shared" si="0"/>
        <v>88787.5</v>
      </c>
      <c r="F6" s="358" t="s">
        <v>359</v>
      </c>
      <c r="G6" s="359">
        <f t="shared" ref="G6:G9" si="1">D6/3</f>
        <v>591.91666666666663</v>
      </c>
      <c r="H6" s="360" t="s">
        <v>265</v>
      </c>
      <c r="I6" s="361">
        <v>50</v>
      </c>
      <c r="J6" s="362"/>
      <c r="K6" s="344"/>
    </row>
    <row r="7" spans="1:11" ht="30" x14ac:dyDescent="0.25">
      <c r="A7" s="353" t="s">
        <v>267</v>
      </c>
      <c r="B7" s="363">
        <f>14398+6911</f>
        <v>21309</v>
      </c>
      <c r="C7" s="355">
        <f>B7*I7</f>
        <v>1065450</v>
      </c>
      <c r="D7" s="356">
        <f t="shared" si="0"/>
        <v>1775.75</v>
      </c>
      <c r="E7" s="357">
        <f t="shared" si="0"/>
        <v>88787.5</v>
      </c>
      <c r="F7" s="364" t="s">
        <v>359</v>
      </c>
      <c r="G7" s="359">
        <f t="shared" si="1"/>
        <v>591.91666666666663</v>
      </c>
      <c r="H7" s="360" t="s">
        <v>265</v>
      </c>
      <c r="I7" s="361">
        <v>50</v>
      </c>
      <c r="J7" s="362"/>
      <c r="K7" s="344"/>
    </row>
    <row r="8" spans="1:11" ht="30" x14ac:dyDescent="0.25">
      <c r="A8" s="365" t="s">
        <v>268</v>
      </c>
      <c r="B8" s="366">
        <f>1987+954</f>
        <v>2941</v>
      </c>
      <c r="C8" s="355">
        <f>B8*I8</f>
        <v>147050</v>
      </c>
      <c r="D8" s="356">
        <f t="shared" si="0"/>
        <v>245.08333333333334</v>
      </c>
      <c r="E8" s="357">
        <f t="shared" si="0"/>
        <v>12254.166666666666</v>
      </c>
      <c r="F8" s="367" t="s">
        <v>360</v>
      </c>
      <c r="G8" s="359">
        <f t="shared" si="1"/>
        <v>81.694444444444443</v>
      </c>
      <c r="H8" s="368" t="s">
        <v>265</v>
      </c>
      <c r="I8" s="369">
        <v>50</v>
      </c>
      <c r="J8" s="362"/>
      <c r="K8" s="344"/>
    </row>
    <row r="9" spans="1:11" ht="30" x14ac:dyDescent="0.25">
      <c r="A9" s="370" t="s">
        <v>269</v>
      </c>
      <c r="B9" s="366">
        <v>27643</v>
      </c>
      <c r="C9" s="355">
        <f>B9*I9</f>
        <v>1382150</v>
      </c>
      <c r="D9" s="356">
        <f t="shared" si="0"/>
        <v>2303.5833333333335</v>
      </c>
      <c r="E9" s="357">
        <f t="shared" si="0"/>
        <v>115179.16666666667</v>
      </c>
      <c r="F9" s="367" t="s">
        <v>361</v>
      </c>
      <c r="G9" s="359">
        <f t="shared" si="1"/>
        <v>767.8611111111112</v>
      </c>
      <c r="H9" s="368" t="s">
        <v>270</v>
      </c>
      <c r="I9" s="369">
        <v>50</v>
      </c>
      <c r="J9" s="362"/>
      <c r="K9" s="344"/>
    </row>
    <row r="10" spans="1:11" ht="77.25" customHeight="1" x14ac:dyDescent="0.25">
      <c r="A10" s="371" t="s">
        <v>271</v>
      </c>
      <c r="B10" s="372">
        <f>SUM(B5:B9)</f>
        <v>123306</v>
      </c>
      <c r="C10" s="373">
        <f>SUM(C5:C9)</f>
        <v>6165300</v>
      </c>
      <c r="D10" s="374">
        <f>B10/12</f>
        <v>10275.5</v>
      </c>
      <c r="E10" s="375">
        <f>SUM(E5:E9)</f>
        <v>513775</v>
      </c>
      <c r="F10" s="372"/>
      <c r="G10" s="376"/>
      <c r="H10" s="371"/>
      <c r="I10" s="377"/>
      <c r="J10" s="378"/>
      <c r="K10" s="344"/>
    </row>
    <row r="11" spans="1:11" x14ac:dyDescent="0.25">
      <c r="A11" s="731" t="s">
        <v>272</v>
      </c>
      <c r="B11" s="732"/>
      <c r="C11" s="732"/>
      <c r="D11" s="732"/>
      <c r="E11" s="732"/>
      <c r="F11" s="732"/>
      <c r="G11" s="732"/>
      <c r="H11" s="732"/>
      <c r="I11" s="732"/>
      <c r="J11" s="733"/>
    </row>
    <row r="12" spans="1:11" ht="60" customHeight="1" x14ac:dyDescent="0.25">
      <c r="A12" s="339" t="s">
        <v>255</v>
      </c>
      <c r="B12" s="339" t="s">
        <v>272</v>
      </c>
      <c r="C12" s="2" t="s">
        <v>273</v>
      </c>
      <c r="D12" s="339" t="s">
        <v>257</v>
      </c>
      <c r="E12" s="339" t="s">
        <v>258</v>
      </c>
      <c r="F12" s="339" t="s">
        <v>259</v>
      </c>
      <c r="G12" s="340" t="s">
        <v>260</v>
      </c>
      <c r="H12" s="341" t="s">
        <v>261</v>
      </c>
      <c r="I12" s="342" t="s">
        <v>274</v>
      </c>
      <c r="J12" s="379" t="s">
        <v>263</v>
      </c>
    </row>
    <row r="13" spans="1:11" ht="30.75" thickBot="1" x14ac:dyDescent="0.3">
      <c r="A13" s="734" t="s">
        <v>275</v>
      </c>
      <c r="B13" s="353" t="s">
        <v>276</v>
      </c>
      <c r="C13" s="354">
        <f>7199+1728</f>
        <v>8927</v>
      </c>
      <c r="D13" s="361">
        <f t="shared" ref="D13:D19" si="2">C13*J13</f>
        <v>848065</v>
      </c>
      <c r="E13" s="380">
        <f>C13/12</f>
        <v>743.91666666666663</v>
      </c>
      <c r="F13" s="361">
        <f>D13/12</f>
        <v>70672.083333333328</v>
      </c>
      <c r="G13" s="381" t="s">
        <v>363</v>
      </c>
      <c r="H13" s="382">
        <f>E13/2</f>
        <v>371.95833333333331</v>
      </c>
      <c r="I13" s="383" t="s">
        <v>277</v>
      </c>
      <c r="J13" s="361">
        <v>95</v>
      </c>
    </row>
    <row r="14" spans="1:11" ht="60.75" thickBot="1" x14ac:dyDescent="0.3">
      <c r="A14" s="735"/>
      <c r="B14" s="353" t="s">
        <v>278</v>
      </c>
      <c r="C14" s="384">
        <f>7199+1728</f>
        <v>8927</v>
      </c>
      <c r="D14" s="361">
        <f t="shared" si="2"/>
        <v>1339050</v>
      </c>
      <c r="E14" s="380">
        <f t="shared" ref="E14:F22" si="3">C14/12</f>
        <v>743.91666666666663</v>
      </c>
      <c r="F14" s="361">
        <f t="shared" si="3"/>
        <v>111587.5</v>
      </c>
      <c r="G14" s="385" t="s">
        <v>363</v>
      </c>
      <c r="H14" s="382">
        <f>E14/2</f>
        <v>371.95833333333331</v>
      </c>
      <c r="I14" s="383" t="s">
        <v>277</v>
      </c>
      <c r="J14" s="386">
        <v>150</v>
      </c>
      <c r="K14" s="387" t="s">
        <v>362</v>
      </c>
    </row>
    <row r="15" spans="1:11" ht="60.75" thickBot="1" x14ac:dyDescent="0.3">
      <c r="A15" s="735"/>
      <c r="B15" s="353" t="s">
        <v>52</v>
      </c>
      <c r="C15" s="384">
        <f>7199+1728</f>
        <v>8927</v>
      </c>
      <c r="D15" s="361">
        <f t="shared" si="2"/>
        <v>892700</v>
      </c>
      <c r="E15" s="380">
        <f t="shared" si="3"/>
        <v>743.91666666666663</v>
      </c>
      <c r="F15" s="361">
        <f t="shared" si="3"/>
        <v>74391.666666666672</v>
      </c>
      <c r="G15" s="385"/>
      <c r="H15" s="382"/>
      <c r="I15" s="383" t="s">
        <v>279</v>
      </c>
      <c r="J15" s="361">
        <v>100</v>
      </c>
      <c r="K15" s="387" t="s">
        <v>362</v>
      </c>
    </row>
    <row r="16" spans="1:11" x14ac:dyDescent="0.25">
      <c r="A16" s="736"/>
      <c r="B16" s="353" t="s">
        <v>53</v>
      </c>
      <c r="C16" s="384">
        <f>3599+1382</f>
        <v>4981</v>
      </c>
      <c r="D16" s="361">
        <f t="shared" si="2"/>
        <v>488138</v>
      </c>
      <c r="E16" s="380">
        <f t="shared" si="3"/>
        <v>415.08333333333331</v>
      </c>
      <c r="F16" s="361">
        <f t="shared" si="3"/>
        <v>40678.166666666664</v>
      </c>
      <c r="G16" s="385"/>
      <c r="H16" s="382"/>
      <c r="I16" s="383" t="s">
        <v>279</v>
      </c>
      <c r="J16" s="361">
        <v>98</v>
      </c>
    </row>
    <row r="17" spans="1:13" ht="42" customHeight="1" x14ac:dyDescent="0.25">
      <c r="A17" s="737" t="s">
        <v>280</v>
      </c>
      <c r="B17" s="353" t="s">
        <v>281</v>
      </c>
      <c r="C17" s="354">
        <f>7199+6911</f>
        <v>14110</v>
      </c>
      <c r="D17" s="361">
        <f t="shared" si="2"/>
        <v>183288.9</v>
      </c>
      <c r="E17" s="380">
        <f t="shared" si="3"/>
        <v>1175.8333333333333</v>
      </c>
      <c r="F17" s="361">
        <f t="shared" si="3"/>
        <v>15274.074999999999</v>
      </c>
      <c r="G17" s="358"/>
      <c r="H17" s="382"/>
      <c r="I17" s="383" t="s">
        <v>282</v>
      </c>
      <c r="J17" s="361">
        <v>12.99</v>
      </c>
    </row>
    <row r="18" spans="1:13" ht="31.5" customHeight="1" thickBot="1" x14ac:dyDescent="0.3">
      <c r="A18" s="738"/>
      <c r="B18" s="370" t="s">
        <v>283</v>
      </c>
      <c r="C18" s="384">
        <f>7199+6911</f>
        <v>14110</v>
      </c>
      <c r="D18" s="361">
        <f t="shared" si="2"/>
        <v>348234.8</v>
      </c>
      <c r="E18" s="380">
        <f t="shared" si="3"/>
        <v>1175.8333333333333</v>
      </c>
      <c r="F18" s="361">
        <f t="shared" si="3"/>
        <v>29019.566666666666</v>
      </c>
      <c r="G18" s="384" t="s">
        <v>365</v>
      </c>
      <c r="H18" s="382">
        <f>E18/3</f>
        <v>391.9444444444444</v>
      </c>
      <c r="I18" s="388" t="s">
        <v>284</v>
      </c>
      <c r="J18" s="361">
        <v>24.68</v>
      </c>
    </row>
    <row r="19" spans="1:13" ht="45" customHeight="1" thickBot="1" x14ac:dyDescent="0.3">
      <c r="A19" s="739"/>
      <c r="B19" s="370" t="s">
        <v>285</v>
      </c>
      <c r="C19" s="384">
        <f>2880</f>
        <v>2880</v>
      </c>
      <c r="D19" s="361">
        <f t="shared" si="2"/>
        <v>432000</v>
      </c>
      <c r="E19" s="380">
        <f t="shared" si="3"/>
        <v>240</v>
      </c>
      <c r="F19" s="361">
        <f t="shared" si="3"/>
        <v>36000</v>
      </c>
      <c r="G19" s="384" t="s">
        <v>366</v>
      </c>
      <c r="H19" s="382">
        <f>E19/3</f>
        <v>80</v>
      </c>
      <c r="I19" s="388" t="s">
        <v>284</v>
      </c>
      <c r="J19" s="361">
        <v>150</v>
      </c>
      <c r="K19" s="387" t="s">
        <v>362</v>
      </c>
    </row>
    <row r="20" spans="1:13" ht="58.5" customHeight="1" x14ac:dyDescent="0.25">
      <c r="A20" s="389" t="s">
        <v>286</v>
      </c>
      <c r="B20" s="390" t="s">
        <v>287</v>
      </c>
      <c r="C20" s="54">
        <v>0</v>
      </c>
      <c r="D20" s="352">
        <f>J20*C20</f>
        <v>0</v>
      </c>
      <c r="E20" s="391">
        <f t="shared" si="3"/>
        <v>0</v>
      </c>
      <c r="F20" s="352">
        <f t="shared" si="3"/>
        <v>0</v>
      </c>
      <c r="G20" s="392">
        <v>0</v>
      </c>
      <c r="H20" s="393">
        <f>E20/6</f>
        <v>0</v>
      </c>
      <c r="I20" s="394" t="s">
        <v>284</v>
      </c>
      <c r="J20" s="352">
        <v>140</v>
      </c>
    </row>
    <row r="21" spans="1:13" ht="49.5" customHeight="1" x14ac:dyDescent="0.25">
      <c r="A21" s="390" t="s">
        <v>288</v>
      </c>
      <c r="B21" s="370" t="s">
        <v>218</v>
      </c>
      <c r="C21" s="384">
        <f>28795+1728</f>
        <v>30523</v>
      </c>
      <c r="D21" s="361">
        <f>C21*J21</f>
        <v>366276</v>
      </c>
      <c r="E21" s="380">
        <f t="shared" si="3"/>
        <v>2543.5833333333335</v>
      </c>
      <c r="F21" s="361">
        <f t="shared" si="3"/>
        <v>30523</v>
      </c>
      <c r="G21" s="385" t="s">
        <v>367</v>
      </c>
      <c r="H21" s="382">
        <f>E21/6</f>
        <v>423.9305555555556</v>
      </c>
      <c r="I21" s="383" t="s">
        <v>289</v>
      </c>
      <c r="J21" s="361">
        <v>12</v>
      </c>
      <c r="K21" s="395"/>
    </row>
    <row r="22" spans="1:13" ht="30" x14ac:dyDescent="0.25">
      <c r="A22" s="390" t="s">
        <v>288</v>
      </c>
      <c r="B22" s="390" t="s">
        <v>67</v>
      </c>
      <c r="C22" s="384">
        <f>14398+6911</f>
        <v>21309</v>
      </c>
      <c r="D22" s="352">
        <f>C22*J22</f>
        <v>26849.34</v>
      </c>
      <c r="E22" s="391">
        <f t="shared" si="3"/>
        <v>1775.75</v>
      </c>
      <c r="F22" s="352">
        <f>D22/12</f>
        <v>2237.4450000000002</v>
      </c>
      <c r="G22" s="392" t="s">
        <v>368</v>
      </c>
      <c r="H22" s="393">
        <f>E22/3</f>
        <v>591.91666666666663</v>
      </c>
      <c r="I22" s="396" t="s">
        <v>284</v>
      </c>
      <c r="J22" s="352">
        <v>1.26</v>
      </c>
      <c r="K22" s="395"/>
    </row>
    <row r="23" spans="1:13" ht="60" x14ac:dyDescent="0.25">
      <c r="A23" s="397" t="s">
        <v>290</v>
      </c>
      <c r="B23" s="397"/>
      <c r="C23" s="398">
        <f>SUM(C12:C21)</f>
        <v>93385</v>
      </c>
      <c r="D23" s="399">
        <f>SUM(D12:D21)</f>
        <v>4897752.6999999993</v>
      </c>
      <c r="E23" s="400">
        <f>C23/12</f>
        <v>7782.083333333333</v>
      </c>
      <c r="F23" s="399">
        <f>SUM(F12:F21)</f>
        <v>408146.05833333335</v>
      </c>
      <c r="G23" s="398"/>
      <c r="H23" s="401"/>
      <c r="I23" s="402"/>
      <c r="J23" s="399"/>
      <c r="K23" s="395"/>
    </row>
    <row r="24" spans="1:13" ht="75" x14ac:dyDescent="0.25">
      <c r="A24" s="397" t="s">
        <v>364</v>
      </c>
      <c r="B24" s="397"/>
      <c r="C24" s="398">
        <f>C23+B10</f>
        <v>216691</v>
      </c>
      <c r="D24" s="399">
        <f>D23+C10</f>
        <v>11063052.699999999</v>
      </c>
      <c r="E24" s="400">
        <f>E23+D10</f>
        <v>18057.583333333332</v>
      </c>
      <c r="F24" s="399">
        <f>F23+E10</f>
        <v>921921.05833333335</v>
      </c>
      <c r="G24" s="398"/>
      <c r="H24" s="401"/>
      <c r="I24" s="402"/>
      <c r="J24" s="399"/>
      <c r="K24" s="403" t="s">
        <v>369</v>
      </c>
      <c r="L24" s="404">
        <f>F24*12.5%</f>
        <v>115240.13229166667</v>
      </c>
    </row>
    <row r="25" spans="1:13" ht="57.75" customHeight="1" x14ac:dyDescent="0.25">
      <c r="A25" s="723" t="s">
        <v>291</v>
      </c>
      <c r="B25" s="724"/>
      <c r="C25" s="724"/>
      <c r="D25" s="724"/>
      <c r="E25" s="724"/>
      <c r="F25" s="724"/>
      <c r="G25" s="724"/>
      <c r="H25" s="724"/>
      <c r="I25" s="724"/>
      <c r="J25" s="724"/>
      <c r="K25" s="724"/>
      <c r="L25" s="724"/>
      <c r="M25" s="725"/>
    </row>
    <row r="26" spans="1:13" ht="51" x14ac:dyDescent="0.25">
      <c r="A26" s="405" t="s">
        <v>255</v>
      </c>
      <c r="B26" s="339" t="s">
        <v>292</v>
      </c>
      <c r="C26" s="339" t="s">
        <v>293</v>
      </c>
      <c r="D26" s="339" t="s">
        <v>294</v>
      </c>
      <c r="E26" s="339" t="s">
        <v>258</v>
      </c>
      <c r="F26" s="339" t="s">
        <v>259</v>
      </c>
      <c r="G26" s="340" t="s">
        <v>295</v>
      </c>
      <c r="H26" s="341" t="s">
        <v>261</v>
      </c>
      <c r="I26" s="342" t="s">
        <v>296</v>
      </c>
      <c r="J26" s="343" t="s">
        <v>297</v>
      </c>
      <c r="K26" s="343" t="s">
        <v>298</v>
      </c>
      <c r="L26" s="343" t="s">
        <v>299</v>
      </c>
      <c r="M26" s="343" t="s">
        <v>300</v>
      </c>
    </row>
    <row r="27" spans="1:13" x14ac:dyDescent="0.25">
      <c r="A27" s="316" t="s">
        <v>301</v>
      </c>
      <c r="B27" s="324" t="s">
        <v>302</v>
      </c>
      <c r="C27" s="406">
        <f>5245+2518</f>
        <v>7763</v>
      </c>
      <c r="D27" s="407">
        <f t="shared" ref="D27:D34" si="4">(G27*M27)*12</f>
        <v>72896.707200000004</v>
      </c>
      <c r="E27" s="406">
        <f>C27/12</f>
        <v>646.91666666666663</v>
      </c>
      <c r="F27" s="348">
        <f>D27/12</f>
        <v>6074.7256000000007</v>
      </c>
      <c r="G27" s="54">
        <v>323</v>
      </c>
      <c r="H27" s="393">
        <f>E27/2</f>
        <v>323.45833333333331</v>
      </c>
      <c r="I27" s="54" t="s">
        <v>303</v>
      </c>
      <c r="J27" s="408">
        <v>2821.08</v>
      </c>
      <c r="K27" s="294">
        <v>30</v>
      </c>
      <c r="L27" s="294">
        <f>K27*5</f>
        <v>150</v>
      </c>
      <c r="M27" s="409">
        <f t="shared" ref="M27:M34" si="5">J27/L27</f>
        <v>18.807199999999998</v>
      </c>
    </row>
    <row r="28" spans="1:13" x14ac:dyDescent="0.25">
      <c r="A28" s="316" t="s">
        <v>304</v>
      </c>
      <c r="B28" s="323" t="s">
        <v>305</v>
      </c>
      <c r="C28" s="406">
        <f>15735+10070</f>
        <v>25805</v>
      </c>
      <c r="D28" s="407">
        <f t="shared" si="4"/>
        <v>179862.318</v>
      </c>
      <c r="E28" s="406">
        <f t="shared" ref="E28:F34" si="6">C28/12</f>
        <v>2150.4166666666665</v>
      </c>
      <c r="F28" s="348">
        <f t="shared" si="6"/>
        <v>14988.5265</v>
      </c>
      <c r="G28" s="54">
        <v>717</v>
      </c>
      <c r="H28" s="393">
        <f>E28/3</f>
        <v>716.80555555555554</v>
      </c>
      <c r="I28" s="54" t="s">
        <v>306</v>
      </c>
      <c r="J28" s="408">
        <v>4180.8999999999996</v>
      </c>
      <c r="K28" s="294">
        <v>40</v>
      </c>
      <c r="L28" s="294">
        <f t="shared" ref="L28:L34" si="7">K28*5</f>
        <v>200</v>
      </c>
      <c r="M28" s="409">
        <f t="shared" si="5"/>
        <v>20.904499999999999</v>
      </c>
    </row>
    <row r="29" spans="1:13" ht="25.5" x14ac:dyDescent="0.25">
      <c r="A29" s="345" t="s">
        <v>307</v>
      </c>
      <c r="B29" s="323" t="s">
        <v>308</v>
      </c>
      <c r="C29" s="406">
        <v>2518</v>
      </c>
      <c r="D29" s="407">
        <f t="shared" si="4"/>
        <v>26339.67</v>
      </c>
      <c r="E29" s="406">
        <f t="shared" si="6"/>
        <v>209.83333333333334</v>
      </c>
      <c r="F29" s="348">
        <f t="shared" si="6"/>
        <v>2194.9724999999999</v>
      </c>
      <c r="G29" s="54">
        <v>105</v>
      </c>
      <c r="H29" s="393">
        <f>E29/2</f>
        <v>104.91666666666667</v>
      </c>
      <c r="I29" s="54" t="s">
        <v>303</v>
      </c>
      <c r="J29" s="408">
        <v>4180.8999999999996</v>
      </c>
      <c r="K29" s="294">
        <v>40</v>
      </c>
      <c r="L29" s="294">
        <f t="shared" si="7"/>
        <v>200</v>
      </c>
      <c r="M29" s="409">
        <f t="shared" si="5"/>
        <v>20.904499999999999</v>
      </c>
    </row>
    <row r="30" spans="1:13" x14ac:dyDescent="0.25">
      <c r="A30" s="316" t="s">
        <v>309</v>
      </c>
      <c r="B30" s="323" t="s">
        <v>310</v>
      </c>
      <c r="C30" s="406">
        <f>10490+7553</f>
        <v>18043</v>
      </c>
      <c r="D30" s="407">
        <f t="shared" si="4"/>
        <v>125517.6342</v>
      </c>
      <c r="E30" s="406">
        <f t="shared" si="6"/>
        <v>1503.5833333333333</v>
      </c>
      <c r="F30" s="348">
        <f t="shared" si="6"/>
        <v>10459.80285</v>
      </c>
      <c r="G30" s="54">
        <v>501</v>
      </c>
      <c r="H30" s="393">
        <f>E30/3</f>
        <v>501.1944444444444</v>
      </c>
      <c r="I30" s="54" t="s">
        <v>311</v>
      </c>
      <c r="J30" s="408">
        <v>4175.57</v>
      </c>
      <c r="K30" s="294">
        <v>40</v>
      </c>
      <c r="L30" s="294">
        <f t="shared" si="7"/>
        <v>200</v>
      </c>
      <c r="M30" s="409">
        <f t="shared" si="5"/>
        <v>20.877849999999999</v>
      </c>
    </row>
    <row r="31" spans="1:13" x14ac:dyDescent="0.25">
      <c r="A31" s="316" t="s">
        <v>312</v>
      </c>
      <c r="B31" s="323" t="s">
        <v>310</v>
      </c>
      <c r="C31" s="406">
        <f>5245+7553</f>
        <v>12798</v>
      </c>
      <c r="D31" s="407">
        <f t="shared" si="4"/>
        <v>57665.734399999994</v>
      </c>
      <c r="E31" s="406">
        <f t="shared" si="6"/>
        <v>1066.5</v>
      </c>
      <c r="F31" s="348">
        <f t="shared" si="6"/>
        <v>4805.4778666666662</v>
      </c>
      <c r="G31" s="54">
        <v>356</v>
      </c>
      <c r="H31" s="393">
        <f>E31/3</f>
        <v>355.5</v>
      </c>
      <c r="I31" s="54" t="s">
        <v>306</v>
      </c>
      <c r="J31" s="408">
        <v>2024.78</v>
      </c>
      <c r="K31" s="294">
        <v>30</v>
      </c>
      <c r="L31" s="294">
        <f t="shared" si="7"/>
        <v>150</v>
      </c>
      <c r="M31" s="409">
        <f t="shared" si="5"/>
        <v>13.498533333333333</v>
      </c>
    </row>
    <row r="32" spans="1:13" x14ac:dyDescent="0.25">
      <c r="A32" s="316" t="s">
        <v>313</v>
      </c>
      <c r="B32" s="323" t="s">
        <v>305</v>
      </c>
      <c r="C32" s="406">
        <f>10490+9421</f>
        <v>19911</v>
      </c>
      <c r="D32" s="407">
        <f t="shared" si="4"/>
        <v>136772.27340000001</v>
      </c>
      <c r="E32" s="406">
        <f t="shared" si="6"/>
        <v>1659.25</v>
      </c>
      <c r="F32" s="348">
        <f t="shared" si="6"/>
        <v>11397.68945</v>
      </c>
      <c r="G32" s="54">
        <v>553</v>
      </c>
      <c r="H32" s="393">
        <f>E32/3</f>
        <v>553.08333333333337</v>
      </c>
      <c r="I32" s="54" t="s">
        <v>314</v>
      </c>
      <c r="J32" s="408">
        <v>4122.13</v>
      </c>
      <c r="K32" s="294">
        <v>40</v>
      </c>
      <c r="L32" s="294">
        <f t="shared" si="7"/>
        <v>200</v>
      </c>
      <c r="M32" s="409">
        <f t="shared" si="5"/>
        <v>20.61065</v>
      </c>
    </row>
    <row r="33" spans="1:13" x14ac:dyDescent="0.25">
      <c r="A33" s="316" t="s">
        <v>315</v>
      </c>
      <c r="B33" s="323" t="s">
        <v>305</v>
      </c>
      <c r="C33" s="406">
        <f>15735+10070</f>
        <v>25805</v>
      </c>
      <c r="D33" s="407">
        <f t="shared" si="4"/>
        <v>172951.5852</v>
      </c>
      <c r="E33" s="406">
        <f t="shared" si="6"/>
        <v>2150.4166666666665</v>
      </c>
      <c r="F33" s="348">
        <f t="shared" si="6"/>
        <v>14412.632100000001</v>
      </c>
      <c r="G33" s="54">
        <v>717</v>
      </c>
      <c r="H33" s="393">
        <f>E33/3</f>
        <v>716.80555555555554</v>
      </c>
      <c r="I33" s="54" t="s">
        <v>314</v>
      </c>
      <c r="J33" s="408">
        <v>4020.26</v>
      </c>
      <c r="K33" s="294">
        <v>40</v>
      </c>
      <c r="L33" s="294">
        <f t="shared" si="7"/>
        <v>200</v>
      </c>
      <c r="M33" s="409">
        <f t="shared" si="5"/>
        <v>20.101300000000002</v>
      </c>
    </row>
    <row r="34" spans="1:13" ht="25.5" x14ac:dyDescent="0.25">
      <c r="A34" s="345" t="s">
        <v>316</v>
      </c>
      <c r="B34" s="324" t="s">
        <v>310</v>
      </c>
      <c r="C34" s="406">
        <f>15735+12588</f>
        <v>28323</v>
      </c>
      <c r="D34" s="407">
        <f t="shared" si="4"/>
        <v>42372.552599999995</v>
      </c>
      <c r="E34" s="406">
        <f t="shared" si="6"/>
        <v>2360.25</v>
      </c>
      <c r="F34" s="348">
        <f t="shared" si="6"/>
        <v>3531.0460499999995</v>
      </c>
      <c r="G34" s="54">
        <v>393</v>
      </c>
      <c r="H34" s="393">
        <f>E34/6</f>
        <v>393.375</v>
      </c>
      <c r="I34" s="54" t="s">
        <v>317</v>
      </c>
      <c r="J34" s="408">
        <v>1796.97</v>
      </c>
      <c r="K34" s="294">
        <v>40</v>
      </c>
      <c r="L34" s="294">
        <f t="shared" si="7"/>
        <v>200</v>
      </c>
      <c r="M34" s="409">
        <f t="shared" si="5"/>
        <v>8.9848499999999998</v>
      </c>
    </row>
    <row r="35" spans="1:13" ht="105" x14ac:dyDescent="0.25">
      <c r="A35" s="371" t="s">
        <v>318</v>
      </c>
      <c r="B35" s="410"/>
      <c r="C35" s="411">
        <f>SUM(C27:C34)</f>
        <v>140966</v>
      </c>
      <c r="D35" s="412">
        <f>SUM(D27:D34)</f>
        <v>814378.47500000009</v>
      </c>
      <c r="E35" s="413">
        <f>C35/12</f>
        <v>11747.166666666666</v>
      </c>
      <c r="F35" s="414">
        <f>SUM(F27:F34)</f>
        <v>67864.872916666674</v>
      </c>
      <c r="G35" s="378"/>
      <c r="H35" s="378"/>
      <c r="I35" s="378"/>
      <c r="J35" s="371" t="s">
        <v>319</v>
      </c>
      <c r="K35" s="415"/>
      <c r="L35" s="416" t="s">
        <v>320</v>
      </c>
      <c r="M35" s="417"/>
    </row>
    <row r="36" spans="1:13" ht="90" x14ac:dyDescent="0.25">
      <c r="A36" s="415" t="s">
        <v>321</v>
      </c>
      <c r="B36" s="418" t="s">
        <v>322</v>
      </c>
      <c r="C36" s="419">
        <f>C35+C24+B10</f>
        <v>480963</v>
      </c>
      <c r="D36" s="420">
        <f>D35+D24+C10</f>
        <v>18042731.174999997</v>
      </c>
      <c r="E36" s="419">
        <f>C36/12</f>
        <v>40080.25</v>
      </c>
      <c r="F36" s="420">
        <f>F35+F24+E10</f>
        <v>1503560.9312499999</v>
      </c>
      <c r="G36" s="372"/>
      <c r="H36" s="372"/>
      <c r="I36" s="410"/>
      <c r="J36" s="377"/>
      <c r="K36" s="378"/>
      <c r="L36" s="378"/>
      <c r="M36" s="378"/>
    </row>
    <row r="37" spans="1:13" ht="30" x14ac:dyDescent="0.25">
      <c r="A37" s="421" t="s">
        <v>323</v>
      </c>
      <c r="B37" s="422" t="s">
        <v>324</v>
      </c>
      <c r="C37" s="423">
        <f>C36*25%</f>
        <v>120240.75</v>
      </c>
      <c r="D37" s="424">
        <f>D36*25%</f>
        <v>4510682.7937499993</v>
      </c>
      <c r="E37" s="423">
        <f>E36*25%</f>
        <v>10020.0625</v>
      </c>
      <c r="F37" s="424">
        <f>F36*25%</f>
        <v>375890.23281249998</v>
      </c>
      <c r="G37" s="425"/>
      <c r="H37" s="425"/>
      <c r="I37" s="425"/>
      <c r="J37" s="425"/>
      <c r="K37" s="425"/>
      <c r="L37" s="425"/>
      <c r="M37" s="426"/>
    </row>
  </sheetData>
  <mergeCells count="7">
    <mergeCell ref="A25:M25"/>
    <mergeCell ref="A1:J1"/>
    <mergeCell ref="A2:J2"/>
    <mergeCell ref="A3:J3"/>
    <mergeCell ref="A11:J11"/>
    <mergeCell ref="A13:A16"/>
    <mergeCell ref="A17:A19"/>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5"/>
  <sheetViews>
    <sheetView topLeftCell="J22" zoomScaleNormal="100" workbookViewId="0">
      <selection activeCell="L5" sqref="L5:R5"/>
    </sheetView>
  </sheetViews>
  <sheetFormatPr defaultRowHeight="15" x14ac:dyDescent="0.25"/>
  <cols>
    <col min="1" max="1" width="14.7109375" customWidth="1"/>
    <col min="2" max="2" width="9.140625" customWidth="1"/>
    <col min="3" max="3" width="13.85546875" customWidth="1"/>
    <col min="4" max="4" width="18" customWidth="1"/>
    <col min="5" max="5" width="14.28515625" customWidth="1"/>
    <col min="6" max="6" width="17.140625" customWidth="1"/>
    <col min="7" max="7" width="15.140625" customWidth="1"/>
    <col min="8" max="8" width="12" customWidth="1"/>
    <col min="9" max="9" width="13.85546875" customWidth="1"/>
    <col min="10" max="10" width="14.5703125" bestFit="1" customWidth="1"/>
    <col min="11" max="11" width="11.28515625" customWidth="1"/>
    <col min="12" max="12" width="13.5703125" customWidth="1"/>
    <col min="13" max="13" width="15.5703125" customWidth="1"/>
    <col min="14" max="14" width="15.7109375" customWidth="1"/>
    <col min="15" max="15" width="16.7109375" customWidth="1"/>
    <col min="16" max="16" width="15.5703125" customWidth="1"/>
    <col min="17" max="17" width="11.5703125" customWidth="1"/>
    <col min="18" max="18" width="17.85546875" customWidth="1"/>
    <col min="19" max="19" width="14.140625" customWidth="1"/>
    <col min="20" max="20" width="16" customWidth="1"/>
    <col min="21" max="21" width="12.28515625" style="12" customWidth="1"/>
    <col min="22" max="22" width="13.7109375" customWidth="1"/>
    <col min="23" max="23" width="13.28515625" customWidth="1"/>
    <col min="24" max="24" width="13.28515625" bestFit="1" customWidth="1"/>
    <col min="25" max="25" width="13.5703125" customWidth="1"/>
    <col min="26" max="26" width="14.85546875" bestFit="1" customWidth="1"/>
    <col min="27" max="27" width="13.28515625" customWidth="1"/>
    <col min="28" max="28" width="12.5703125" customWidth="1"/>
    <col min="29" max="29" width="12.140625" customWidth="1"/>
    <col min="30" max="30" width="14.42578125" customWidth="1"/>
    <col min="31" max="31" width="11.85546875" customWidth="1"/>
    <col min="32" max="32" width="11.140625" customWidth="1"/>
    <col min="33" max="33" width="14" customWidth="1"/>
    <col min="34" max="34" width="16.42578125" customWidth="1"/>
    <col min="35" max="35" width="14.7109375" customWidth="1"/>
  </cols>
  <sheetData>
    <row r="1" spans="1:33" ht="15.75" thickBot="1" x14ac:dyDescent="0.3">
      <c r="A1" s="747" t="s">
        <v>206</v>
      </c>
      <c r="B1" s="748"/>
      <c r="C1" s="748"/>
      <c r="D1" s="748"/>
      <c r="E1" s="748"/>
      <c r="F1" s="748"/>
      <c r="G1" s="748"/>
      <c r="H1" s="748"/>
      <c r="I1" s="748"/>
      <c r="J1" s="748"/>
      <c r="K1" s="748"/>
      <c r="L1" s="748"/>
      <c r="M1" s="748"/>
      <c r="N1" s="748"/>
      <c r="O1" s="748"/>
      <c r="P1" s="748"/>
      <c r="Q1" s="749"/>
    </row>
    <row r="2" spans="1:33" ht="15.75" thickBot="1" x14ac:dyDescent="0.3">
      <c r="A2" s="740" t="s">
        <v>207</v>
      </c>
      <c r="B2" s="741"/>
      <c r="C2" s="741"/>
      <c r="D2" s="741"/>
      <c r="E2" s="741"/>
      <c r="F2" s="741"/>
      <c r="G2" s="741"/>
      <c r="H2" s="741"/>
      <c r="I2" s="741"/>
      <c r="J2" s="741"/>
      <c r="K2" s="741"/>
      <c r="L2" s="741"/>
      <c r="M2" s="741"/>
      <c r="N2" s="741"/>
      <c r="O2" s="741"/>
      <c r="P2" s="741"/>
      <c r="Q2" s="742"/>
    </row>
    <row r="3" spans="1:33" ht="15.75" thickBot="1" x14ac:dyDescent="0.3">
      <c r="A3" s="740" t="s">
        <v>23</v>
      </c>
      <c r="B3" s="741"/>
      <c r="C3" s="741"/>
      <c r="D3" s="741"/>
      <c r="E3" s="741"/>
      <c r="F3" s="741"/>
      <c r="G3" s="741"/>
      <c r="H3" s="741"/>
      <c r="I3" s="741"/>
      <c r="J3" s="741"/>
      <c r="K3" s="741"/>
      <c r="L3" s="741"/>
      <c r="M3" s="741"/>
      <c r="N3" s="741"/>
      <c r="O3" s="743"/>
      <c r="P3" s="743"/>
      <c r="Q3" s="742"/>
    </row>
    <row r="4" spans="1:33" ht="46.5" thickBot="1" x14ac:dyDescent="0.3">
      <c r="A4" s="16" t="s">
        <v>24</v>
      </c>
      <c r="B4" s="17" t="s">
        <v>25</v>
      </c>
      <c r="C4" s="18" t="s">
        <v>26</v>
      </c>
      <c r="D4" s="18" t="s">
        <v>34</v>
      </c>
      <c r="E4" s="35" t="s">
        <v>63</v>
      </c>
      <c r="F4" s="25" t="s">
        <v>85</v>
      </c>
      <c r="G4" s="18" t="s">
        <v>87</v>
      </c>
      <c r="H4" s="18" t="s">
        <v>46</v>
      </c>
      <c r="I4" s="18" t="s">
        <v>48</v>
      </c>
      <c r="J4" s="18" t="s">
        <v>49</v>
      </c>
      <c r="K4" s="18" t="s">
        <v>51</v>
      </c>
      <c r="L4" s="18" t="s">
        <v>36</v>
      </c>
      <c r="M4" s="18" t="s">
        <v>37</v>
      </c>
      <c r="N4" s="18" t="s">
        <v>38</v>
      </c>
      <c r="O4" s="18" t="s">
        <v>52</v>
      </c>
      <c r="P4" s="18" t="s">
        <v>53</v>
      </c>
      <c r="Q4" s="18" t="s">
        <v>39</v>
      </c>
      <c r="R4" s="18" t="s">
        <v>43</v>
      </c>
      <c r="S4" s="60" t="s">
        <v>44</v>
      </c>
      <c r="T4" s="60" t="s">
        <v>68</v>
      </c>
      <c r="U4" s="44" t="s">
        <v>67</v>
      </c>
      <c r="V4" s="25" t="s">
        <v>54</v>
      </c>
      <c r="W4" s="29"/>
      <c r="X4" s="38" t="s">
        <v>55</v>
      </c>
      <c r="Y4" s="38" t="s">
        <v>56</v>
      </c>
      <c r="Z4" s="38" t="s">
        <v>57</v>
      </c>
      <c r="AA4" s="38" t="s">
        <v>58</v>
      </c>
      <c r="AB4" s="39" t="s">
        <v>59</v>
      </c>
      <c r="AC4" s="39" t="s">
        <v>60</v>
      </c>
      <c r="AD4" s="40" t="s">
        <v>61</v>
      </c>
      <c r="AE4" s="40" t="s">
        <v>64</v>
      </c>
      <c r="AF4" s="40" t="s">
        <v>66</v>
      </c>
      <c r="AG4" s="40" t="s">
        <v>65</v>
      </c>
    </row>
    <row r="5" spans="1:33" x14ac:dyDescent="0.25">
      <c r="A5" s="28"/>
      <c r="B5" s="28">
        <v>2015</v>
      </c>
      <c r="C5" s="28"/>
      <c r="D5" s="28" t="s">
        <v>27</v>
      </c>
      <c r="E5" s="28"/>
      <c r="F5" s="26"/>
      <c r="G5" s="32">
        <v>4</v>
      </c>
      <c r="H5" s="28">
        <v>1</v>
      </c>
      <c r="I5" s="28">
        <v>1</v>
      </c>
      <c r="J5" s="28">
        <v>1</v>
      </c>
      <c r="K5" s="28"/>
      <c r="L5" s="28">
        <v>0.25</v>
      </c>
      <c r="M5" s="28">
        <v>0.25</v>
      </c>
      <c r="N5" s="28">
        <v>0.25</v>
      </c>
      <c r="O5" s="28">
        <v>0.25</v>
      </c>
      <c r="P5" s="28">
        <v>0.2</v>
      </c>
      <c r="Q5" s="28">
        <v>1</v>
      </c>
      <c r="R5" s="28">
        <v>1</v>
      </c>
      <c r="S5" s="61"/>
      <c r="T5" s="61"/>
      <c r="U5" s="55">
        <v>1</v>
      </c>
      <c r="V5" s="26"/>
      <c r="W5" s="30"/>
      <c r="X5" s="750" t="s">
        <v>97</v>
      </c>
      <c r="Y5" s="751"/>
      <c r="Z5" s="751"/>
      <c r="AA5" s="751"/>
      <c r="AB5" s="751"/>
      <c r="AC5" s="751"/>
      <c r="AD5" s="751"/>
      <c r="AE5" s="751"/>
      <c r="AF5" s="751"/>
      <c r="AG5" s="752"/>
    </row>
    <row r="6" spans="1:33" x14ac:dyDescent="0.25">
      <c r="A6" s="74" t="s">
        <v>184</v>
      </c>
      <c r="B6" s="79">
        <v>12021</v>
      </c>
      <c r="C6" s="82">
        <v>2.8231630417168665E-2</v>
      </c>
      <c r="D6" s="79">
        <v>8221</v>
      </c>
      <c r="E6" s="77">
        <v>657.68000000000006</v>
      </c>
      <c r="F6" s="27">
        <v>197.304</v>
      </c>
      <c r="G6" s="78">
        <f>F6*4</f>
        <v>789.21600000000001</v>
      </c>
      <c r="H6" s="77">
        <f>F6*1</f>
        <v>197.304</v>
      </c>
      <c r="I6" s="77">
        <f t="shared" ref="I6:I19" si="0">F6</f>
        <v>197.304</v>
      </c>
      <c r="J6" s="77">
        <f t="shared" ref="J6:J19" si="1">F6</f>
        <v>197.304</v>
      </c>
      <c r="K6" s="81">
        <f>F6*13.8%</f>
        <v>27.227952000000002</v>
      </c>
      <c r="L6" s="77">
        <f>F6*25%</f>
        <v>49.326000000000001</v>
      </c>
      <c r="M6" s="77">
        <f>F6*25%</f>
        <v>49.326000000000001</v>
      </c>
      <c r="N6" s="77">
        <f>F6*25%</f>
        <v>49.326000000000001</v>
      </c>
      <c r="O6" s="77">
        <f>F6*25%</f>
        <v>49.326000000000001</v>
      </c>
      <c r="P6" s="77">
        <f>F6*20%</f>
        <v>39.460800000000006</v>
      </c>
      <c r="Q6" s="77">
        <f>F6*1</f>
        <v>197.304</v>
      </c>
      <c r="R6" s="77">
        <f>F6*1</f>
        <v>197.304</v>
      </c>
      <c r="S6" s="62"/>
      <c r="T6" s="62"/>
      <c r="U6" s="84">
        <f t="shared" ref="U6:U19" si="2">F6</f>
        <v>197.304</v>
      </c>
      <c r="V6" s="33">
        <f>G6+H6+I6+J6+K6+L6+M6+N6+O6+P6+Q6+R6+S6+T6+U6</f>
        <v>2237.0327520000005</v>
      </c>
      <c r="W6" s="31"/>
      <c r="X6" s="19"/>
      <c r="Y6" s="19"/>
      <c r="Z6" s="19"/>
      <c r="AA6" s="19"/>
      <c r="AB6" s="22"/>
      <c r="AC6" s="22"/>
      <c r="AD6" s="22"/>
      <c r="AE6" s="22"/>
      <c r="AF6" s="22"/>
      <c r="AG6" s="22"/>
    </row>
    <row r="7" spans="1:33" x14ac:dyDescent="0.25">
      <c r="A7" s="74" t="s">
        <v>185</v>
      </c>
      <c r="B7" s="79">
        <v>44598</v>
      </c>
      <c r="C7" s="82">
        <v>0.10473956021503103</v>
      </c>
      <c r="D7" s="79">
        <v>31090</v>
      </c>
      <c r="E7" s="77">
        <v>2487.2000000000003</v>
      </c>
      <c r="F7" s="27">
        <v>746.16000000000008</v>
      </c>
      <c r="G7" s="78">
        <f t="shared" ref="G7:G19" si="3">F7*4</f>
        <v>2984.6400000000003</v>
      </c>
      <c r="H7" s="77">
        <f t="shared" ref="H7:H19" si="4">F7*1</f>
        <v>746.16000000000008</v>
      </c>
      <c r="I7" s="77">
        <f t="shared" si="0"/>
        <v>746.16000000000008</v>
      </c>
      <c r="J7" s="77">
        <f t="shared" si="1"/>
        <v>746.16000000000008</v>
      </c>
      <c r="K7" s="81">
        <f t="shared" ref="K7:K19" si="5">F7*13.8%</f>
        <v>102.97008000000002</v>
      </c>
      <c r="L7" s="77">
        <f t="shared" ref="L7:L19" si="6">F7*25%</f>
        <v>186.54000000000002</v>
      </c>
      <c r="M7" s="77">
        <f t="shared" ref="M7:M19" si="7">F7*25%</f>
        <v>186.54000000000002</v>
      </c>
      <c r="N7" s="77">
        <f t="shared" ref="N7:N19" si="8">F7*25%</f>
        <v>186.54000000000002</v>
      </c>
      <c r="O7" s="77">
        <f t="shared" ref="O7:O19" si="9">F7*25%</f>
        <v>186.54000000000002</v>
      </c>
      <c r="P7" s="77">
        <f t="shared" ref="P7:P19" si="10">F7*20%</f>
        <v>149.23200000000003</v>
      </c>
      <c r="Q7" s="77">
        <f t="shared" ref="Q7:Q19" si="11">F7*1</f>
        <v>746.16000000000008</v>
      </c>
      <c r="R7" s="77">
        <f t="shared" ref="R7:R19" si="12">F7*1</f>
        <v>746.16000000000008</v>
      </c>
      <c r="S7" s="62"/>
      <c r="T7" s="62"/>
      <c r="U7" s="84">
        <f t="shared" si="2"/>
        <v>746.16000000000008</v>
      </c>
      <c r="V7" s="33">
        <f t="shared" ref="V7:V19" si="13">G7+H7+I7+J7+K7+L7+M7+N7+O7+P7+Q7+R7+S7+T7+U7</f>
        <v>8459.9620799999993</v>
      </c>
      <c r="W7" s="31"/>
      <c r="X7" s="19"/>
      <c r="Y7" s="19"/>
      <c r="Z7" s="19"/>
      <c r="AA7" s="19"/>
      <c r="AB7" s="22"/>
      <c r="AC7" s="22"/>
      <c r="AD7" s="22"/>
      <c r="AE7" s="22"/>
      <c r="AF7" s="22"/>
      <c r="AG7" s="22"/>
    </row>
    <row r="8" spans="1:33" x14ac:dyDescent="0.25">
      <c r="A8" s="83" t="s">
        <v>186</v>
      </c>
      <c r="B8" s="79">
        <v>15321</v>
      </c>
      <c r="C8" s="82">
        <v>3.5981766044542146E-2</v>
      </c>
      <c r="D8" s="79">
        <v>10415</v>
      </c>
      <c r="E8" s="77">
        <v>833.2</v>
      </c>
      <c r="F8" s="27">
        <v>249.96</v>
      </c>
      <c r="G8" s="78">
        <f t="shared" si="3"/>
        <v>999.84</v>
      </c>
      <c r="H8" s="77">
        <f t="shared" si="4"/>
        <v>249.96</v>
      </c>
      <c r="I8" s="77">
        <f t="shared" si="0"/>
        <v>249.96</v>
      </c>
      <c r="J8" s="77">
        <f t="shared" si="1"/>
        <v>249.96</v>
      </c>
      <c r="K8" s="81">
        <f t="shared" si="5"/>
        <v>34.494480000000003</v>
      </c>
      <c r="L8" s="77">
        <f t="shared" si="6"/>
        <v>62.49</v>
      </c>
      <c r="M8" s="77">
        <f t="shared" si="7"/>
        <v>62.49</v>
      </c>
      <c r="N8" s="77">
        <f t="shared" si="8"/>
        <v>62.49</v>
      </c>
      <c r="O8" s="77">
        <f t="shared" si="9"/>
        <v>62.49</v>
      </c>
      <c r="P8" s="77">
        <f t="shared" si="10"/>
        <v>49.992000000000004</v>
      </c>
      <c r="Q8" s="77">
        <f t="shared" si="11"/>
        <v>249.96</v>
      </c>
      <c r="R8" s="77">
        <f t="shared" si="12"/>
        <v>249.96</v>
      </c>
      <c r="S8" s="62"/>
      <c r="T8" s="62"/>
      <c r="U8" s="84">
        <f t="shared" si="2"/>
        <v>249.96</v>
      </c>
      <c r="V8" s="33">
        <f t="shared" si="13"/>
        <v>2834.0464800000004</v>
      </c>
      <c r="W8" s="31"/>
      <c r="X8" s="19"/>
      <c r="Y8" s="19"/>
      <c r="Z8" s="19"/>
      <c r="AA8" s="19"/>
      <c r="AB8" s="22"/>
      <c r="AC8" s="22"/>
      <c r="AD8" s="22"/>
      <c r="AE8" s="22"/>
      <c r="AF8" s="22"/>
      <c r="AG8" s="22"/>
    </row>
    <row r="9" spans="1:33" x14ac:dyDescent="0.25">
      <c r="A9" s="74" t="s">
        <v>187</v>
      </c>
      <c r="B9" s="79">
        <v>31130</v>
      </c>
      <c r="C9" s="82">
        <v>7.3109612751556488E-2</v>
      </c>
      <c r="D9" s="79">
        <v>20157</v>
      </c>
      <c r="E9" s="77">
        <v>1612.56</v>
      </c>
      <c r="F9" s="27">
        <v>483.76799999999997</v>
      </c>
      <c r="G9" s="78">
        <f t="shared" si="3"/>
        <v>1935.0719999999999</v>
      </c>
      <c r="H9" s="77">
        <f t="shared" si="4"/>
        <v>483.76799999999997</v>
      </c>
      <c r="I9" s="77">
        <f t="shared" si="0"/>
        <v>483.76799999999997</v>
      </c>
      <c r="J9" s="77">
        <f t="shared" si="1"/>
        <v>483.76799999999997</v>
      </c>
      <c r="K9" s="81">
        <f t="shared" si="5"/>
        <v>66.759984000000003</v>
      </c>
      <c r="L9" s="77">
        <f t="shared" si="6"/>
        <v>120.94199999999999</v>
      </c>
      <c r="M9" s="77">
        <f t="shared" si="7"/>
        <v>120.94199999999999</v>
      </c>
      <c r="N9" s="77">
        <f t="shared" si="8"/>
        <v>120.94199999999999</v>
      </c>
      <c r="O9" s="77">
        <f t="shared" si="9"/>
        <v>120.94199999999999</v>
      </c>
      <c r="P9" s="77">
        <f t="shared" si="10"/>
        <v>96.753600000000006</v>
      </c>
      <c r="Q9" s="77">
        <f t="shared" si="11"/>
        <v>483.76799999999997</v>
      </c>
      <c r="R9" s="77">
        <f t="shared" si="12"/>
        <v>483.76799999999997</v>
      </c>
      <c r="S9" s="62"/>
      <c r="T9" s="62"/>
      <c r="U9" s="84">
        <f t="shared" si="2"/>
        <v>483.76799999999997</v>
      </c>
      <c r="V9" s="33">
        <f t="shared" si="13"/>
        <v>5484.9615839999997</v>
      </c>
      <c r="W9" s="31"/>
      <c r="X9" s="19"/>
      <c r="Y9" s="23"/>
      <c r="Z9" s="23"/>
      <c r="AA9" s="23"/>
      <c r="AB9" s="22"/>
      <c r="AC9" s="22"/>
      <c r="AD9" s="22"/>
      <c r="AE9" s="22"/>
      <c r="AF9" s="22"/>
      <c r="AG9" s="22"/>
    </row>
    <row r="10" spans="1:33" x14ac:dyDescent="0.25">
      <c r="A10" s="74" t="s">
        <v>188</v>
      </c>
      <c r="B10" s="79">
        <v>24273</v>
      </c>
      <c r="C10" s="82">
        <v>5.700577032825347E-2</v>
      </c>
      <c r="D10" s="79">
        <v>16943</v>
      </c>
      <c r="E10" s="77">
        <v>1355.44</v>
      </c>
      <c r="F10" s="27">
        <v>406.63200000000001</v>
      </c>
      <c r="G10" s="78">
        <f t="shared" si="3"/>
        <v>1626.528</v>
      </c>
      <c r="H10" s="77">
        <f t="shared" si="4"/>
        <v>406.63200000000001</v>
      </c>
      <c r="I10" s="77">
        <f t="shared" si="0"/>
        <v>406.63200000000001</v>
      </c>
      <c r="J10" s="77">
        <f t="shared" si="1"/>
        <v>406.63200000000001</v>
      </c>
      <c r="K10" s="81">
        <f t="shared" si="5"/>
        <v>56.115216000000004</v>
      </c>
      <c r="L10" s="77">
        <f t="shared" si="6"/>
        <v>101.658</v>
      </c>
      <c r="M10" s="77">
        <f t="shared" si="7"/>
        <v>101.658</v>
      </c>
      <c r="N10" s="77">
        <f t="shared" si="8"/>
        <v>101.658</v>
      </c>
      <c r="O10" s="77">
        <f t="shared" si="9"/>
        <v>101.658</v>
      </c>
      <c r="P10" s="77">
        <f t="shared" si="10"/>
        <v>81.326400000000007</v>
      </c>
      <c r="Q10" s="77">
        <f t="shared" si="11"/>
        <v>406.63200000000001</v>
      </c>
      <c r="R10" s="77">
        <f t="shared" si="12"/>
        <v>406.63200000000001</v>
      </c>
      <c r="S10" s="62"/>
      <c r="T10" s="62"/>
      <c r="U10" s="84">
        <f t="shared" si="2"/>
        <v>406.63200000000001</v>
      </c>
      <c r="V10" s="33">
        <f t="shared" si="13"/>
        <v>4610.3936159999994</v>
      </c>
      <c r="W10" s="31"/>
      <c r="X10" s="19"/>
      <c r="Y10" s="19"/>
      <c r="Z10" s="19"/>
      <c r="AA10" s="19"/>
      <c r="AB10" s="22"/>
      <c r="AC10" s="22"/>
      <c r="AD10" s="22"/>
      <c r="AE10" s="22"/>
      <c r="AF10" s="22"/>
      <c r="AG10" s="22"/>
    </row>
    <row r="11" spans="1:33" x14ac:dyDescent="0.25">
      <c r="A11" s="74" t="s">
        <v>189</v>
      </c>
      <c r="B11" s="79">
        <v>28643</v>
      </c>
      <c r="C11" s="82">
        <v>6.7268828719654103E-2</v>
      </c>
      <c r="D11" s="79">
        <v>18593</v>
      </c>
      <c r="E11" s="77">
        <v>1487.44</v>
      </c>
      <c r="F11" s="27">
        <v>446.23200000000003</v>
      </c>
      <c r="G11" s="78">
        <f t="shared" si="3"/>
        <v>1784.9280000000001</v>
      </c>
      <c r="H11" s="77">
        <f t="shared" si="4"/>
        <v>446.23200000000003</v>
      </c>
      <c r="I11" s="77">
        <f t="shared" si="0"/>
        <v>446.23200000000003</v>
      </c>
      <c r="J11" s="77">
        <f t="shared" si="1"/>
        <v>446.23200000000003</v>
      </c>
      <c r="K11" s="81">
        <f t="shared" si="5"/>
        <v>61.580016000000008</v>
      </c>
      <c r="L11" s="77">
        <f t="shared" si="6"/>
        <v>111.55800000000001</v>
      </c>
      <c r="M11" s="77">
        <f t="shared" si="7"/>
        <v>111.55800000000001</v>
      </c>
      <c r="N11" s="77">
        <f t="shared" si="8"/>
        <v>111.55800000000001</v>
      </c>
      <c r="O11" s="77">
        <f t="shared" si="9"/>
        <v>111.55800000000001</v>
      </c>
      <c r="P11" s="77">
        <f t="shared" si="10"/>
        <v>89.246400000000008</v>
      </c>
      <c r="Q11" s="77">
        <f t="shared" si="11"/>
        <v>446.23200000000003</v>
      </c>
      <c r="R11" s="77">
        <f t="shared" si="12"/>
        <v>446.23200000000003</v>
      </c>
      <c r="S11" s="62"/>
      <c r="T11" s="62"/>
      <c r="U11" s="84">
        <f t="shared" si="2"/>
        <v>446.23200000000003</v>
      </c>
      <c r="V11" s="33">
        <f t="shared" si="13"/>
        <v>5059.3784160000005</v>
      </c>
      <c r="W11" s="31"/>
      <c r="X11" s="19"/>
      <c r="Y11" s="19"/>
      <c r="Z11" s="19"/>
      <c r="AA11" s="19"/>
      <c r="AB11" s="22"/>
      <c r="AC11" s="22"/>
      <c r="AD11" s="22"/>
      <c r="AE11" s="22"/>
      <c r="AF11" s="22"/>
      <c r="AG11" s="22"/>
    </row>
    <row r="12" spans="1:33" x14ac:dyDescent="0.25">
      <c r="A12" s="74" t="s">
        <v>190</v>
      </c>
      <c r="B12" s="79">
        <v>19222</v>
      </c>
      <c r="C12" s="82">
        <v>4.5143365766476672E-2</v>
      </c>
      <c r="D12" s="79">
        <v>13290</v>
      </c>
      <c r="E12" s="77">
        <v>1063.2</v>
      </c>
      <c r="F12" s="27">
        <v>318.95999999999998</v>
      </c>
      <c r="G12" s="78">
        <f t="shared" si="3"/>
        <v>1275.8399999999999</v>
      </c>
      <c r="H12" s="77">
        <f t="shared" si="4"/>
        <v>318.95999999999998</v>
      </c>
      <c r="I12" s="77">
        <f t="shared" si="0"/>
        <v>318.95999999999998</v>
      </c>
      <c r="J12" s="77">
        <f t="shared" si="1"/>
        <v>318.95999999999998</v>
      </c>
      <c r="K12" s="81">
        <f t="shared" si="5"/>
        <v>44.016480000000001</v>
      </c>
      <c r="L12" s="77">
        <f t="shared" si="6"/>
        <v>79.739999999999995</v>
      </c>
      <c r="M12" s="77">
        <f t="shared" si="7"/>
        <v>79.739999999999995</v>
      </c>
      <c r="N12" s="77">
        <f t="shared" si="8"/>
        <v>79.739999999999995</v>
      </c>
      <c r="O12" s="77">
        <f t="shared" si="9"/>
        <v>79.739999999999995</v>
      </c>
      <c r="P12" s="77">
        <f t="shared" si="10"/>
        <v>63.792000000000002</v>
      </c>
      <c r="Q12" s="77">
        <f t="shared" si="11"/>
        <v>318.95999999999998</v>
      </c>
      <c r="R12" s="77">
        <f t="shared" si="12"/>
        <v>318.95999999999998</v>
      </c>
      <c r="S12" s="62"/>
      <c r="T12" s="62"/>
      <c r="U12" s="84">
        <f t="shared" si="2"/>
        <v>318.95999999999998</v>
      </c>
      <c r="V12" s="33">
        <f t="shared" si="13"/>
        <v>3616.3684799999987</v>
      </c>
      <c r="W12" s="31"/>
      <c r="X12" s="19"/>
      <c r="Y12" s="19"/>
      <c r="Z12" s="19"/>
      <c r="AA12" s="19"/>
      <c r="AB12" s="22"/>
      <c r="AC12" s="22"/>
      <c r="AD12" s="22"/>
      <c r="AE12" s="22"/>
      <c r="AF12" s="22"/>
      <c r="AG12" s="22"/>
    </row>
    <row r="13" spans="1:33" x14ac:dyDescent="0.25">
      <c r="A13" s="74" t="s">
        <v>191</v>
      </c>
      <c r="B13" s="79">
        <v>5885</v>
      </c>
      <c r="C13" s="82">
        <v>1.3821075202149371E-2</v>
      </c>
      <c r="D13" s="79">
        <v>4173</v>
      </c>
      <c r="E13" s="77">
        <v>333.84000000000003</v>
      </c>
      <c r="F13" s="27">
        <v>100.152</v>
      </c>
      <c r="G13" s="78">
        <f t="shared" si="3"/>
        <v>400.608</v>
      </c>
      <c r="H13" s="77">
        <f t="shared" si="4"/>
        <v>100.152</v>
      </c>
      <c r="I13" s="77">
        <f t="shared" si="0"/>
        <v>100.152</v>
      </c>
      <c r="J13" s="77">
        <f t="shared" si="1"/>
        <v>100.152</v>
      </c>
      <c r="K13" s="81">
        <f t="shared" si="5"/>
        <v>13.820976000000002</v>
      </c>
      <c r="L13" s="77">
        <f t="shared" si="6"/>
        <v>25.038</v>
      </c>
      <c r="M13" s="77">
        <f t="shared" si="7"/>
        <v>25.038</v>
      </c>
      <c r="N13" s="77">
        <f t="shared" si="8"/>
        <v>25.038</v>
      </c>
      <c r="O13" s="77">
        <f t="shared" si="9"/>
        <v>25.038</v>
      </c>
      <c r="P13" s="77">
        <f t="shared" si="10"/>
        <v>20.0304</v>
      </c>
      <c r="Q13" s="77">
        <f t="shared" si="11"/>
        <v>100.152</v>
      </c>
      <c r="R13" s="77">
        <f t="shared" si="12"/>
        <v>100.152</v>
      </c>
      <c r="S13" s="62"/>
      <c r="T13" s="62"/>
      <c r="U13" s="84">
        <f t="shared" si="2"/>
        <v>100.152</v>
      </c>
      <c r="V13" s="33">
        <f t="shared" si="13"/>
        <v>1135.5233760000001</v>
      </c>
      <c r="W13" s="31"/>
      <c r="X13" s="19"/>
      <c r="Y13" s="19"/>
      <c r="Z13" s="19"/>
      <c r="AA13" s="19"/>
      <c r="AB13" s="22"/>
      <c r="AC13" s="22"/>
      <c r="AD13" s="22"/>
      <c r="AE13" s="22"/>
      <c r="AF13" s="22"/>
      <c r="AG13" s="22"/>
    </row>
    <row r="14" spans="1:33" x14ac:dyDescent="0.25">
      <c r="A14" s="74" t="s">
        <v>197</v>
      </c>
      <c r="B14" s="79">
        <v>50300</v>
      </c>
      <c r="C14" s="82">
        <v>0.11813085516875334</v>
      </c>
      <c r="D14" s="79">
        <v>35154</v>
      </c>
      <c r="E14" s="77">
        <v>2812.32</v>
      </c>
      <c r="F14" s="27">
        <v>843.69600000000003</v>
      </c>
      <c r="G14" s="78">
        <f t="shared" si="3"/>
        <v>3374.7840000000001</v>
      </c>
      <c r="H14" s="77">
        <f t="shared" si="4"/>
        <v>843.69600000000003</v>
      </c>
      <c r="I14" s="77">
        <f t="shared" si="0"/>
        <v>843.69600000000003</v>
      </c>
      <c r="J14" s="77">
        <f t="shared" si="1"/>
        <v>843.69600000000003</v>
      </c>
      <c r="K14" s="81">
        <f t="shared" si="5"/>
        <v>116.43004800000001</v>
      </c>
      <c r="L14" s="77">
        <f t="shared" si="6"/>
        <v>210.92400000000001</v>
      </c>
      <c r="M14" s="77">
        <f t="shared" si="7"/>
        <v>210.92400000000001</v>
      </c>
      <c r="N14" s="77">
        <f t="shared" si="8"/>
        <v>210.92400000000001</v>
      </c>
      <c r="O14" s="77">
        <f t="shared" si="9"/>
        <v>210.92400000000001</v>
      </c>
      <c r="P14" s="77">
        <f t="shared" si="10"/>
        <v>168.73920000000001</v>
      </c>
      <c r="Q14" s="77">
        <f t="shared" si="11"/>
        <v>843.69600000000003</v>
      </c>
      <c r="R14" s="77">
        <f t="shared" si="12"/>
        <v>843.69600000000003</v>
      </c>
      <c r="S14" s="62"/>
      <c r="T14" s="62"/>
      <c r="U14" s="84">
        <f t="shared" si="2"/>
        <v>843.69600000000003</v>
      </c>
      <c r="V14" s="33">
        <f t="shared" si="13"/>
        <v>9565.825248000001</v>
      </c>
      <c r="W14" s="31"/>
      <c r="X14" s="19"/>
      <c r="Y14" s="19"/>
      <c r="Z14" s="19"/>
      <c r="AA14" s="19"/>
      <c r="AB14" s="22"/>
      <c r="AC14" s="22"/>
      <c r="AD14" s="22"/>
      <c r="AE14" s="22"/>
      <c r="AF14" s="22"/>
      <c r="AG14" s="22"/>
    </row>
    <row r="15" spans="1:33" x14ac:dyDescent="0.25">
      <c r="A15" s="74" t="s">
        <v>192</v>
      </c>
      <c r="B15" s="79">
        <v>26126</v>
      </c>
      <c r="C15" s="82">
        <v>6.1357588909321067E-2</v>
      </c>
      <c r="D15" s="79">
        <v>16803</v>
      </c>
      <c r="E15" s="77">
        <v>1344.24</v>
      </c>
      <c r="F15" s="27">
        <v>403.27199999999999</v>
      </c>
      <c r="G15" s="78">
        <f t="shared" si="3"/>
        <v>1613.088</v>
      </c>
      <c r="H15" s="77">
        <f t="shared" si="4"/>
        <v>403.27199999999999</v>
      </c>
      <c r="I15" s="77">
        <f t="shared" si="0"/>
        <v>403.27199999999999</v>
      </c>
      <c r="J15" s="77">
        <f t="shared" si="1"/>
        <v>403.27199999999999</v>
      </c>
      <c r="K15" s="81">
        <f t="shared" si="5"/>
        <v>55.651536</v>
      </c>
      <c r="L15" s="77">
        <f t="shared" si="6"/>
        <v>100.818</v>
      </c>
      <c r="M15" s="77">
        <f t="shared" si="7"/>
        <v>100.818</v>
      </c>
      <c r="N15" s="77">
        <f t="shared" si="8"/>
        <v>100.818</v>
      </c>
      <c r="O15" s="77">
        <f t="shared" si="9"/>
        <v>100.818</v>
      </c>
      <c r="P15" s="77">
        <f t="shared" si="10"/>
        <v>80.65440000000001</v>
      </c>
      <c r="Q15" s="77">
        <f t="shared" si="11"/>
        <v>403.27199999999999</v>
      </c>
      <c r="R15" s="77">
        <f t="shared" si="12"/>
        <v>403.27199999999999</v>
      </c>
      <c r="S15" s="62"/>
      <c r="T15" s="62"/>
      <c r="U15" s="84">
        <f t="shared" si="2"/>
        <v>403.27199999999999</v>
      </c>
      <c r="V15" s="33">
        <f t="shared" si="13"/>
        <v>4572.2979360000008</v>
      </c>
      <c r="W15" s="31"/>
      <c r="X15" s="19"/>
      <c r="Y15" s="19"/>
      <c r="Z15" s="19"/>
      <c r="AA15" s="19"/>
      <c r="AB15" s="22"/>
      <c r="AC15" s="22"/>
      <c r="AD15" s="22"/>
      <c r="AE15" s="22"/>
      <c r="AF15" s="22"/>
      <c r="AG15" s="22"/>
    </row>
    <row r="16" spans="1:33" x14ac:dyDescent="0.25">
      <c r="A16" s="74" t="s">
        <v>193</v>
      </c>
      <c r="B16" s="79">
        <v>26588</v>
      </c>
      <c r="C16" s="82">
        <v>6.2442607897153349E-2</v>
      </c>
      <c r="D16" s="79">
        <v>17648</v>
      </c>
      <c r="E16" s="77">
        <v>1411.84</v>
      </c>
      <c r="F16" s="27">
        <v>423.55199999999996</v>
      </c>
      <c r="G16" s="78">
        <f t="shared" si="3"/>
        <v>1694.2079999999999</v>
      </c>
      <c r="H16" s="77">
        <f t="shared" si="4"/>
        <v>423.55199999999996</v>
      </c>
      <c r="I16" s="77">
        <f t="shared" si="0"/>
        <v>423.55199999999996</v>
      </c>
      <c r="J16" s="77">
        <f t="shared" si="1"/>
        <v>423.55199999999996</v>
      </c>
      <c r="K16" s="81">
        <f t="shared" si="5"/>
        <v>58.450175999999999</v>
      </c>
      <c r="L16" s="77">
        <f t="shared" si="6"/>
        <v>105.88799999999999</v>
      </c>
      <c r="M16" s="77">
        <f t="shared" si="7"/>
        <v>105.88799999999999</v>
      </c>
      <c r="N16" s="77">
        <f t="shared" si="8"/>
        <v>105.88799999999999</v>
      </c>
      <c r="O16" s="77">
        <f t="shared" si="9"/>
        <v>105.88799999999999</v>
      </c>
      <c r="P16" s="77">
        <f t="shared" si="10"/>
        <v>84.710399999999993</v>
      </c>
      <c r="Q16" s="77">
        <f t="shared" si="11"/>
        <v>423.55199999999996</v>
      </c>
      <c r="R16" s="77">
        <f t="shared" si="12"/>
        <v>423.55199999999996</v>
      </c>
      <c r="S16" s="62"/>
      <c r="T16" s="62"/>
      <c r="U16" s="84">
        <f t="shared" si="2"/>
        <v>423.55199999999996</v>
      </c>
      <c r="V16" s="33">
        <f t="shared" si="13"/>
        <v>4802.2325759999994</v>
      </c>
      <c r="W16" s="31"/>
      <c r="X16" s="19"/>
      <c r="Y16" s="19"/>
      <c r="Z16" s="19"/>
      <c r="AA16" s="19"/>
      <c r="AB16" s="22"/>
      <c r="AC16" s="22"/>
      <c r="AD16" s="22"/>
      <c r="AE16" s="22"/>
      <c r="AF16" s="22"/>
      <c r="AG16" s="22"/>
    </row>
    <row r="17" spans="1:33" x14ac:dyDescent="0.25">
      <c r="A17" s="74" t="s">
        <v>194</v>
      </c>
      <c r="B17" s="79">
        <v>7747</v>
      </c>
      <c r="C17" s="82">
        <v>1.8194030516746163E-2</v>
      </c>
      <c r="D17" s="79">
        <v>5262</v>
      </c>
      <c r="E17" s="77">
        <v>420.96000000000004</v>
      </c>
      <c r="F17" s="27">
        <v>126.28800000000001</v>
      </c>
      <c r="G17" s="78">
        <f t="shared" si="3"/>
        <v>505.15200000000004</v>
      </c>
      <c r="H17" s="77">
        <f t="shared" si="4"/>
        <v>126.28800000000001</v>
      </c>
      <c r="I17" s="77">
        <f t="shared" si="0"/>
        <v>126.28800000000001</v>
      </c>
      <c r="J17" s="77">
        <f t="shared" si="1"/>
        <v>126.28800000000001</v>
      </c>
      <c r="K17" s="81">
        <f t="shared" si="5"/>
        <v>17.427744000000004</v>
      </c>
      <c r="L17" s="77">
        <f t="shared" si="6"/>
        <v>31.572000000000003</v>
      </c>
      <c r="M17" s="77">
        <f t="shared" si="7"/>
        <v>31.572000000000003</v>
      </c>
      <c r="N17" s="77">
        <f t="shared" si="8"/>
        <v>31.572000000000003</v>
      </c>
      <c r="O17" s="77">
        <f t="shared" si="9"/>
        <v>31.572000000000003</v>
      </c>
      <c r="P17" s="77">
        <f t="shared" si="10"/>
        <v>25.257600000000004</v>
      </c>
      <c r="Q17" s="77">
        <f t="shared" si="11"/>
        <v>126.28800000000001</v>
      </c>
      <c r="R17" s="77">
        <f t="shared" si="12"/>
        <v>126.28800000000001</v>
      </c>
      <c r="S17" s="62"/>
      <c r="T17" s="62"/>
      <c r="U17" s="84">
        <f t="shared" si="2"/>
        <v>126.28800000000001</v>
      </c>
      <c r="V17" s="33">
        <f t="shared" si="13"/>
        <v>1431.8533440000001</v>
      </c>
      <c r="W17" s="31"/>
      <c r="X17" s="19"/>
      <c r="Y17" s="19"/>
      <c r="Z17" s="19"/>
      <c r="AA17" s="19"/>
      <c r="AB17" s="22"/>
      <c r="AC17" s="22"/>
      <c r="AD17" s="22"/>
      <c r="AE17" s="22"/>
      <c r="AF17" s="22"/>
      <c r="AG17" s="22"/>
    </row>
    <row r="18" spans="1:33" x14ac:dyDescent="0.25">
      <c r="A18" s="74" t="s">
        <v>195</v>
      </c>
      <c r="B18" s="79">
        <v>124577</v>
      </c>
      <c r="C18" s="82">
        <v>0.29257231698524422</v>
      </c>
      <c r="D18" s="79">
        <v>83480</v>
      </c>
      <c r="E18" s="77">
        <v>6678.4000000000005</v>
      </c>
      <c r="F18" s="27">
        <v>2003.52</v>
      </c>
      <c r="G18" s="78">
        <f t="shared" si="3"/>
        <v>8014.08</v>
      </c>
      <c r="H18" s="77">
        <f t="shared" si="4"/>
        <v>2003.52</v>
      </c>
      <c r="I18" s="77">
        <f t="shared" si="0"/>
        <v>2003.52</v>
      </c>
      <c r="J18" s="77">
        <f t="shared" si="1"/>
        <v>2003.52</v>
      </c>
      <c r="K18" s="81">
        <f t="shared" si="5"/>
        <v>276.48576000000003</v>
      </c>
      <c r="L18" s="77">
        <f t="shared" si="6"/>
        <v>500.88</v>
      </c>
      <c r="M18" s="77">
        <f t="shared" si="7"/>
        <v>500.88</v>
      </c>
      <c r="N18" s="77">
        <f t="shared" si="8"/>
        <v>500.88</v>
      </c>
      <c r="O18" s="77">
        <f t="shared" si="9"/>
        <v>500.88</v>
      </c>
      <c r="P18" s="77">
        <f t="shared" si="10"/>
        <v>400.70400000000001</v>
      </c>
      <c r="Q18" s="77">
        <f t="shared" si="11"/>
        <v>2003.52</v>
      </c>
      <c r="R18" s="77">
        <f t="shared" si="12"/>
        <v>2003.52</v>
      </c>
      <c r="S18" s="62"/>
      <c r="T18" s="62"/>
      <c r="U18" s="84">
        <f t="shared" si="2"/>
        <v>2003.52</v>
      </c>
      <c r="V18" s="33">
        <f t="shared" si="13"/>
        <v>22715.909759999999</v>
      </c>
      <c r="W18" s="31"/>
      <c r="X18" s="19"/>
      <c r="Y18" s="19"/>
      <c r="Z18" s="19"/>
      <c r="AA18" s="19"/>
      <c r="AB18" s="22"/>
      <c r="AC18" s="22"/>
      <c r="AD18" s="22"/>
      <c r="AE18" s="22"/>
      <c r="AF18" s="22"/>
      <c r="AG18" s="22"/>
    </row>
    <row r="19" spans="1:33" x14ac:dyDescent="0.25">
      <c r="A19" s="74" t="s">
        <v>196</v>
      </c>
      <c r="B19" s="79">
        <v>9368</v>
      </c>
      <c r="C19" s="82">
        <v>2.2000991077949925E-2</v>
      </c>
      <c r="D19" s="79">
        <v>6722</v>
      </c>
      <c r="E19" s="77">
        <v>537.76</v>
      </c>
      <c r="F19" s="27">
        <v>161.328</v>
      </c>
      <c r="G19" s="78">
        <f t="shared" si="3"/>
        <v>645.31200000000001</v>
      </c>
      <c r="H19" s="77">
        <f t="shared" si="4"/>
        <v>161.328</v>
      </c>
      <c r="I19" s="77">
        <f t="shared" si="0"/>
        <v>161.328</v>
      </c>
      <c r="J19" s="77">
        <f t="shared" si="1"/>
        <v>161.328</v>
      </c>
      <c r="K19" s="81">
        <f t="shared" si="5"/>
        <v>22.263264000000003</v>
      </c>
      <c r="L19" s="77">
        <f t="shared" si="6"/>
        <v>40.332000000000001</v>
      </c>
      <c r="M19" s="77">
        <f t="shared" si="7"/>
        <v>40.332000000000001</v>
      </c>
      <c r="N19" s="77">
        <f t="shared" si="8"/>
        <v>40.332000000000001</v>
      </c>
      <c r="O19" s="77">
        <f t="shared" si="9"/>
        <v>40.332000000000001</v>
      </c>
      <c r="P19" s="77">
        <f t="shared" si="10"/>
        <v>32.265599999999999</v>
      </c>
      <c r="Q19" s="77">
        <f t="shared" si="11"/>
        <v>161.328</v>
      </c>
      <c r="R19" s="77">
        <f t="shared" si="12"/>
        <v>161.328</v>
      </c>
      <c r="S19" s="62"/>
      <c r="T19" s="62"/>
      <c r="U19" s="84">
        <f t="shared" si="2"/>
        <v>161.328</v>
      </c>
      <c r="V19" s="33">
        <f t="shared" si="13"/>
        <v>1829.1368640000003</v>
      </c>
      <c r="W19" s="31"/>
      <c r="X19" s="19"/>
      <c r="Y19" s="19"/>
      <c r="Z19" s="19"/>
      <c r="AA19" s="19"/>
      <c r="AB19" s="22"/>
      <c r="AC19" s="22"/>
      <c r="AD19" s="22"/>
      <c r="AE19" s="22"/>
      <c r="AF19" s="22"/>
      <c r="AG19" s="22"/>
    </row>
    <row r="20" spans="1:33" x14ac:dyDescent="0.25">
      <c r="A20" s="20" t="s">
        <v>28</v>
      </c>
      <c r="B20" s="34">
        <f t="shared" ref="B20:R20" si="14">SUM(B6:B19)</f>
        <v>425799</v>
      </c>
      <c r="C20" s="21">
        <f t="shared" si="14"/>
        <v>1</v>
      </c>
      <c r="D20" s="34">
        <f t="shared" si="14"/>
        <v>287951</v>
      </c>
      <c r="E20" s="21">
        <f t="shared" si="14"/>
        <v>23036.080000000002</v>
      </c>
      <c r="F20" s="21">
        <f t="shared" si="14"/>
        <v>6910.8240000000014</v>
      </c>
      <c r="G20" s="21">
        <f t="shared" si="14"/>
        <v>27643.296000000006</v>
      </c>
      <c r="H20" s="21">
        <f t="shared" si="14"/>
        <v>6910.8240000000014</v>
      </c>
      <c r="I20" s="21">
        <f t="shared" si="14"/>
        <v>6910.8240000000014</v>
      </c>
      <c r="J20" s="21">
        <f t="shared" si="14"/>
        <v>6910.8240000000014</v>
      </c>
      <c r="K20" s="36">
        <f t="shared" si="14"/>
        <v>953.693712</v>
      </c>
      <c r="L20" s="21">
        <f t="shared" si="14"/>
        <v>1727.7060000000004</v>
      </c>
      <c r="M20" s="21">
        <f t="shared" si="14"/>
        <v>1727.7060000000004</v>
      </c>
      <c r="N20" s="21">
        <f t="shared" si="14"/>
        <v>1727.7060000000004</v>
      </c>
      <c r="O20" s="21">
        <f t="shared" si="14"/>
        <v>1727.7060000000004</v>
      </c>
      <c r="P20" s="21">
        <f t="shared" si="14"/>
        <v>1382.1648</v>
      </c>
      <c r="Q20" s="21">
        <f t="shared" si="14"/>
        <v>6910.8240000000014</v>
      </c>
      <c r="R20" s="21">
        <f t="shared" si="14"/>
        <v>6910.8240000000014</v>
      </c>
      <c r="S20" s="63"/>
      <c r="T20" s="63"/>
      <c r="U20" s="58">
        <f>SUM(U6:U19)</f>
        <v>6910.8240000000014</v>
      </c>
      <c r="V20" s="21">
        <f>SUM(V6:V19)</f>
        <v>78354.922512000005</v>
      </c>
      <c r="W20" s="31"/>
      <c r="X20" s="24"/>
      <c r="Y20" s="24"/>
      <c r="Z20" s="24"/>
      <c r="AA20" s="24"/>
      <c r="AB20" s="22"/>
      <c r="AC20" s="22"/>
      <c r="AD20" s="22"/>
      <c r="AE20" s="22"/>
      <c r="AF20" s="22"/>
      <c r="AG20" s="22"/>
    </row>
    <row r="21" spans="1:33" s="12" customFormat="1" ht="82.5" customHeight="1" thickBot="1" x14ac:dyDescent="0.3">
      <c r="A21" s="744"/>
      <c r="B21" s="745"/>
      <c r="C21" s="745"/>
      <c r="D21" s="745"/>
      <c r="E21" s="746"/>
      <c r="F21" s="43" t="s">
        <v>29</v>
      </c>
      <c r="G21" s="53" t="s">
        <v>88</v>
      </c>
      <c r="H21" s="53" t="s">
        <v>89</v>
      </c>
      <c r="I21" s="53" t="s">
        <v>90</v>
      </c>
      <c r="J21" s="53" t="s">
        <v>50</v>
      </c>
      <c r="K21" s="57" t="s">
        <v>91</v>
      </c>
      <c r="L21" s="64" t="s">
        <v>201</v>
      </c>
      <c r="M21" s="64" t="s">
        <v>201</v>
      </c>
      <c r="N21" s="64" t="s">
        <v>201</v>
      </c>
      <c r="O21" s="53" t="s">
        <v>93</v>
      </c>
      <c r="P21" s="53" t="s">
        <v>92</v>
      </c>
      <c r="Q21" s="53" t="s">
        <v>94</v>
      </c>
      <c r="R21" s="53" t="s">
        <v>94</v>
      </c>
      <c r="S21" s="53" t="s">
        <v>96</v>
      </c>
      <c r="T21" s="53" t="s">
        <v>96</v>
      </c>
      <c r="U21" s="53" t="s">
        <v>95</v>
      </c>
      <c r="V21" s="43"/>
      <c r="W21" s="43"/>
      <c r="X21" s="43"/>
      <c r="Y21" s="43"/>
      <c r="Z21" s="43"/>
      <c r="AA21" s="54"/>
      <c r="AB21" s="54"/>
      <c r="AC21" s="54"/>
      <c r="AD21" s="54"/>
      <c r="AE21" s="54"/>
      <c r="AF21" s="54"/>
      <c r="AG21" s="54"/>
    </row>
    <row r="23" spans="1:33" ht="15.75" thickBot="1" x14ac:dyDescent="0.3"/>
    <row r="24" spans="1:33" ht="15.75" thickBot="1" x14ac:dyDescent="0.3">
      <c r="A24" s="740" t="s">
        <v>98</v>
      </c>
      <c r="B24" s="741"/>
      <c r="C24" s="741"/>
      <c r="D24" s="741"/>
      <c r="E24" s="741"/>
      <c r="F24" s="741"/>
      <c r="G24" s="741"/>
      <c r="H24" s="741"/>
      <c r="I24" s="741"/>
      <c r="J24" s="741"/>
      <c r="K24" s="741"/>
      <c r="L24" s="741"/>
      <c r="M24" s="741"/>
      <c r="N24" s="741"/>
      <c r="O24" s="741"/>
      <c r="P24" s="741"/>
      <c r="Q24" s="742"/>
    </row>
    <row r="25" spans="1:33" ht="15.75" thickBot="1" x14ac:dyDescent="0.3">
      <c r="A25" s="740" t="s">
        <v>23</v>
      </c>
      <c r="B25" s="741"/>
      <c r="C25" s="741"/>
      <c r="D25" s="741"/>
      <c r="E25" s="741"/>
      <c r="F25" s="741"/>
      <c r="G25" s="741"/>
      <c r="H25" s="741"/>
      <c r="I25" s="741"/>
      <c r="J25" s="741"/>
      <c r="K25" s="741"/>
      <c r="L25" s="741"/>
      <c r="M25" s="741"/>
      <c r="N25" s="741"/>
      <c r="O25" s="743"/>
      <c r="P25" s="743"/>
      <c r="Q25" s="742"/>
    </row>
    <row r="26" spans="1:33" s="52" customFormat="1" ht="68.25" thickBot="1" x14ac:dyDescent="0.3">
      <c r="A26" s="46" t="s">
        <v>24</v>
      </c>
      <c r="B26" s="47" t="s">
        <v>25</v>
      </c>
      <c r="C26" s="44" t="s">
        <v>26</v>
      </c>
      <c r="D26" s="44" t="s">
        <v>34</v>
      </c>
      <c r="E26" s="56" t="s">
        <v>63</v>
      </c>
      <c r="F26" s="45" t="s">
        <v>85</v>
      </c>
      <c r="G26" s="48" t="s">
        <v>69</v>
      </c>
      <c r="H26" s="48" t="s">
        <v>70</v>
      </c>
      <c r="I26" s="48" t="s">
        <v>71</v>
      </c>
      <c r="J26" s="48" t="s">
        <v>139</v>
      </c>
      <c r="K26" s="48" t="s">
        <v>138</v>
      </c>
      <c r="L26" s="48" t="s">
        <v>74</v>
      </c>
      <c r="M26" s="48" t="s">
        <v>104</v>
      </c>
      <c r="N26" s="59" t="s">
        <v>106</v>
      </c>
      <c r="U26" s="12"/>
    </row>
    <row r="27" spans="1:33" x14ac:dyDescent="0.25">
      <c r="A27" s="28"/>
      <c r="B27" s="28">
        <v>2015</v>
      </c>
      <c r="C27" s="28"/>
      <c r="D27" s="28" t="s">
        <v>27</v>
      </c>
      <c r="E27" s="28"/>
      <c r="F27" s="26"/>
      <c r="G27" s="32">
        <v>4</v>
      </c>
      <c r="H27" s="28">
        <v>4</v>
      </c>
      <c r="I27" s="28">
        <v>4</v>
      </c>
      <c r="J27" s="28">
        <v>3</v>
      </c>
      <c r="K27" s="28">
        <v>1</v>
      </c>
      <c r="L27" s="28">
        <v>3</v>
      </c>
      <c r="M27" s="28">
        <v>1</v>
      </c>
      <c r="N27" s="42"/>
    </row>
    <row r="28" spans="1:33" x14ac:dyDescent="0.25">
      <c r="A28" s="74" t="s">
        <v>184</v>
      </c>
      <c r="B28" s="75">
        <v>12021</v>
      </c>
      <c r="C28" s="76">
        <f>B28/B42</f>
        <v>2.8231630417168665E-2</v>
      </c>
      <c r="D28" s="79">
        <v>8221</v>
      </c>
      <c r="E28" s="77">
        <f>D28*8%</f>
        <v>657.68000000000006</v>
      </c>
      <c r="F28" s="27">
        <f>E28*30%</f>
        <v>197.304</v>
      </c>
      <c r="G28" s="78">
        <f>F28*4</f>
        <v>789.21600000000001</v>
      </c>
      <c r="H28" s="77">
        <f>F28*4</f>
        <v>789.21600000000001</v>
      </c>
      <c r="I28" s="77">
        <f>F28*4</f>
        <v>789.21600000000001</v>
      </c>
      <c r="J28" s="77">
        <f>F28*3</f>
        <v>591.91200000000003</v>
      </c>
      <c r="K28" s="80">
        <f>F28*1</f>
        <v>197.304</v>
      </c>
      <c r="L28" s="77">
        <f>F28*3</f>
        <v>591.91200000000003</v>
      </c>
      <c r="M28" s="77">
        <f>F28*1</f>
        <v>197.304</v>
      </c>
      <c r="N28" s="41">
        <f>G28+H28+I28+J28+K28+L28+M28</f>
        <v>3946.0800000000008</v>
      </c>
    </row>
    <row r="29" spans="1:33" x14ac:dyDescent="0.25">
      <c r="A29" s="74" t="s">
        <v>185</v>
      </c>
      <c r="B29" s="75">
        <v>44598</v>
      </c>
      <c r="C29" s="76">
        <f>B29/B42</f>
        <v>0.10473956021503103</v>
      </c>
      <c r="D29" s="79">
        <v>31090</v>
      </c>
      <c r="E29" s="77">
        <f>D29*8%</f>
        <v>2487.2000000000003</v>
      </c>
      <c r="F29" s="27">
        <f t="shared" ref="F29:F41" si="15">E29*30%</f>
        <v>746.16000000000008</v>
      </c>
      <c r="G29" s="78">
        <f t="shared" ref="G29:G41" si="16">F29*4</f>
        <v>2984.6400000000003</v>
      </c>
      <c r="H29" s="77">
        <f t="shared" ref="H29:H38" si="17">F29*4</f>
        <v>2984.6400000000003</v>
      </c>
      <c r="I29" s="77">
        <f t="shared" ref="I29:I41" si="18">F29*4</f>
        <v>2984.6400000000003</v>
      </c>
      <c r="J29" s="77">
        <f t="shared" ref="J29:J41" si="19">F29*3</f>
        <v>2238.4800000000005</v>
      </c>
      <c r="K29" s="80">
        <f t="shared" ref="K29:K42" si="20">F29*1</f>
        <v>746.16000000000008</v>
      </c>
      <c r="L29" s="77">
        <f t="shared" ref="L29:L41" si="21">F29*3</f>
        <v>2238.4800000000005</v>
      </c>
      <c r="M29" s="77">
        <f t="shared" ref="M29:M41" si="22">F29*1</f>
        <v>746.16000000000008</v>
      </c>
      <c r="N29" s="41">
        <f t="shared" ref="N29:N42" si="23">G29+H29+I29+J29+K29+L29+M29</f>
        <v>14923.2</v>
      </c>
    </row>
    <row r="30" spans="1:33" x14ac:dyDescent="0.25">
      <c r="A30" s="74" t="s">
        <v>186</v>
      </c>
      <c r="B30" s="75">
        <v>15321</v>
      </c>
      <c r="C30" s="76">
        <f>B30/B42</f>
        <v>3.5981766044542146E-2</v>
      </c>
      <c r="D30" s="79">
        <v>10415</v>
      </c>
      <c r="E30" s="77">
        <f>D30*8%</f>
        <v>833.2</v>
      </c>
      <c r="F30" s="27">
        <f t="shared" si="15"/>
        <v>249.96</v>
      </c>
      <c r="G30" s="78">
        <f t="shared" si="16"/>
        <v>999.84</v>
      </c>
      <c r="H30" s="77">
        <f t="shared" si="17"/>
        <v>999.84</v>
      </c>
      <c r="I30" s="77">
        <f t="shared" si="18"/>
        <v>999.84</v>
      </c>
      <c r="J30" s="77">
        <f t="shared" si="19"/>
        <v>749.88</v>
      </c>
      <c r="K30" s="80">
        <f t="shared" si="20"/>
        <v>249.96</v>
      </c>
      <c r="L30" s="77">
        <f t="shared" si="21"/>
        <v>749.88</v>
      </c>
      <c r="M30" s="77">
        <f t="shared" si="22"/>
        <v>249.96</v>
      </c>
      <c r="N30" s="41">
        <f t="shared" si="23"/>
        <v>4999.2</v>
      </c>
    </row>
    <row r="31" spans="1:33" x14ac:dyDescent="0.25">
      <c r="A31" s="74" t="s">
        <v>187</v>
      </c>
      <c r="B31" s="75">
        <v>31130</v>
      </c>
      <c r="C31" s="76">
        <f>B31/B42</f>
        <v>7.3109612751556488E-2</v>
      </c>
      <c r="D31" s="79">
        <v>20157</v>
      </c>
      <c r="E31" s="77">
        <f t="shared" ref="E31:E41" si="24">D31*8%</f>
        <v>1612.56</v>
      </c>
      <c r="F31" s="27">
        <f t="shared" si="15"/>
        <v>483.76799999999997</v>
      </c>
      <c r="G31" s="78">
        <f t="shared" si="16"/>
        <v>1935.0719999999999</v>
      </c>
      <c r="H31" s="77">
        <f t="shared" si="17"/>
        <v>1935.0719999999999</v>
      </c>
      <c r="I31" s="77">
        <f t="shared" si="18"/>
        <v>1935.0719999999999</v>
      </c>
      <c r="J31" s="77">
        <f t="shared" si="19"/>
        <v>1451.3039999999999</v>
      </c>
      <c r="K31" s="80">
        <f t="shared" si="20"/>
        <v>483.76799999999997</v>
      </c>
      <c r="L31" s="77">
        <f t="shared" si="21"/>
        <v>1451.3039999999999</v>
      </c>
      <c r="M31" s="77">
        <f t="shared" si="22"/>
        <v>483.76799999999997</v>
      </c>
      <c r="N31" s="41">
        <f t="shared" si="23"/>
        <v>9675.3599999999988</v>
      </c>
    </row>
    <row r="32" spans="1:33" x14ac:dyDescent="0.25">
      <c r="A32" s="74" t="s">
        <v>188</v>
      </c>
      <c r="B32" s="75">
        <v>24273</v>
      </c>
      <c r="C32" s="76">
        <f>B32/B42</f>
        <v>5.700577032825347E-2</v>
      </c>
      <c r="D32" s="79">
        <v>16943</v>
      </c>
      <c r="E32" s="77">
        <f t="shared" si="24"/>
        <v>1355.44</v>
      </c>
      <c r="F32" s="27">
        <f t="shared" si="15"/>
        <v>406.63200000000001</v>
      </c>
      <c r="G32" s="78">
        <f t="shared" si="16"/>
        <v>1626.528</v>
      </c>
      <c r="H32" s="77">
        <f t="shared" si="17"/>
        <v>1626.528</v>
      </c>
      <c r="I32" s="77">
        <f t="shared" si="18"/>
        <v>1626.528</v>
      </c>
      <c r="J32" s="77">
        <f t="shared" si="19"/>
        <v>1219.896</v>
      </c>
      <c r="K32" s="80">
        <f t="shared" si="20"/>
        <v>406.63200000000001</v>
      </c>
      <c r="L32" s="77">
        <f t="shared" si="21"/>
        <v>1219.896</v>
      </c>
      <c r="M32" s="77">
        <f t="shared" si="22"/>
        <v>406.63200000000001</v>
      </c>
      <c r="N32" s="41">
        <f t="shared" si="23"/>
        <v>8132.6399999999985</v>
      </c>
    </row>
    <row r="33" spans="1:33" x14ac:dyDescent="0.25">
      <c r="A33" s="74" t="s">
        <v>189</v>
      </c>
      <c r="B33" s="75">
        <v>28643</v>
      </c>
      <c r="C33" s="76">
        <f>B33/B42</f>
        <v>6.7268828719654103E-2</v>
      </c>
      <c r="D33" s="79">
        <v>18593</v>
      </c>
      <c r="E33" s="77">
        <f t="shared" si="24"/>
        <v>1487.44</v>
      </c>
      <c r="F33" s="27">
        <f t="shared" si="15"/>
        <v>446.23200000000003</v>
      </c>
      <c r="G33" s="78">
        <f t="shared" si="16"/>
        <v>1784.9280000000001</v>
      </c>
      <c r="H33" s="77">
        <f t="shared" si="17"/>
        <v>1784.9280000000001</v>
      </c>
      <c r="I33" s="77">
        <f t="shared" si="18"/>
        <v>1784.9280000000001</v>
      </c>
      <c r="J33" s="77">
        <f t="shared" si="19"/>
        <v>1338.6960000000001</v>
      </c>
      <c r="K33" s="80">
        <f t="shared" si="20"/>
        <v>446.23200000000003</v>
      </c>
      <c r="L33" s="77">
        <f t="shared" si="21"/>
        <v>1338.6960000000001</v>
      </c>
      <c r="M33" s="77">
        <f t="shared" si="22"/>
        <v>446.23200000000003</v>
      </c>
      <c r="N33" s="41">
        <f t="shared" si="23"/>
        <v>8924.6400000000012</v>
      </c>
    </row>
    <row r="34" spans="1:33" x14ac:dyDescent="0.25">
      <c r="A34" s="74" t="s">
        <v>190</v>
      </c>
      <c r="B34" s="75">
        <v>19222</v>
      </c>
      <c r="C34" s="76">
        <f>B34/B42</f>
        <v>4.5143365766476672E-2</v>
      </c>
      <c r="D34" s="79">
        <v>13290</v>
      </c>
      <c r="E34" s="77">
        <f t="shared" si="24"/>
        <v>1063.2</v>
      </c>
      <c r="F34" s="27">
        <f t="shared" si="15"/>
        <v>318.95999999999998</v>
      </c>
      <c r="G34" s="78">
        <f t="shared" si="16"/>
        <v>1275.8399999999999</v>
      </c>
      <c r="H34" s="77">
        <f t="shared" si="17"/>
        <v>1275.8399999999999</v>
      </c>
      <c r="I34" s="77">
        <f t="shared" si="18"/>
        <v>1275.8399999999999</v>
      </c>
      <c r="J34" s="77">
        <f t="shared" si="19"/>
        <v>956.87999999999988</v>
      </c>
      <c r="K34" s="80">
        <f t="shared" si="20"/>
        <v>318.95999999999998</v>
      </c>
      <c r="L34" s="77">
        <f t="shared" si="21"/>
        <v>956.87999999999988</v>
      </c>
      <c r="M34" s="77">
        <f t="shared" si="22"/>
        <v>318.95999999999998</v>
      </c>
      <c r="N34" s="41">
        <f t="shared" si="23"/>
        <v>6379.2</v>
      </c>
    </row>
    <row r="35" spans="1:33" x14ac:dyDescent="0.25">
      <c r="A35" s="74" t="s">
        <v>191</v>
      </c>
      <c r="B35" s="75">
        <v>5885</v>
      </c>
      <c r="C35" s="76">
        <f>B35/B42</f>
        <v>1.3821075202149371E-2</v>
      </c>
      <c r="D35" s="79">
        <v>4173</v>
      </c>
      <c r="E35" s="77">
        <f t="shared" si="24"/>
        <v>333.84000000000003</v>
      </c>
      <c r="F35" s="27">
        <f t="shared" si="15"/>
        <v>100.152</v>
      </c>
      <c r="G35" s="78">
        <f t="shared" si="16"/>
        <v>400.608</v>
      </c>
      <c r="H35" s="77">
        <f t="shared" si="17"/>
        <v>400.608</v>
      </c>
      <c r="I35" s="77">
        <f t="shared" si="18"/>
        <v>400.608</v>
      </c>
      <c r="J35" s="77">
        <f t="shared" si="19"/>
        <v>300.45600000000002</v>
      </c>
      <c r="K35" s="80">
        <f t="shared" si="20"/>
        <v>100.152</v>
      </c>
      <c r="L35" s="77">
        <f t="shared" si="21"/>
        <v>300.45600000000002</v>
      </c>
      <c r="M35" s="77">
        <f t="shared" si="22"/>
        <v>100.152</v>
      </c>
      <c r="N35" s="41">
        <f t="shared" si="23"/>
        <v>2003.0400000000004</v>
      </c>
    </row>
    <row r="36" spans="1:33" x14ac:dyDescent="0.25">
      <c r="A36" s="74" t="s">
        <v>197</v>
      </c>
      <c r="B36" s="75">
        <v>50300</v>
      </c>
      <c r="C36" s="76">
        <f>B36/B42</f>
        <v>0.11813085516875334</v>
      </c>
      <c r="D36" s="79">
        <v>35154</v>
      </c>
      <c r="E36" s="77">
        <f t="shared" si="24"/>
        <v>2812.32</v>
      </c>
      <c r="F36" s="27">
        <f t="shared" si="15"/>
        <v>843.69600000000003</v>
      </c>
      <c r="G36" s="78">
        <f t="shared" si="16"/>
        <v>3374.7840000000001</v>
      </c>
      <c r="H36" s="77">
        <f t="shared" si="17"/>
        <v>3374.7840000000001</v>
      </c>
      <c r="I36" s="77">
        <f t="shared" si="18"/>
        <v>3374.7840000000001</v>
      </c>
      <c r="J36" s="77">
        <f t="shared" si="19"/>
        <v>2531.0880000000002</v>
      </c>
      <c r="K36" s="80">
        <f t="shared" si="20"/>
        <v>843.69600000000003</v>
      </c>
      <c r="L36" s="77">
        <f t="shared" si="21"/>
        <v>2531.0880000000002</v>
      </c>
      <c r="M36" s="77">
        <f t="shared" si="22"/>
        <v>843.69600000000003</v>
      </c>
      <c r="N36" s="41">
        <f t="shared" si="23"/>
        <v>16873.920000000002</v>
      </c>
    </row>
    <row r="37" spans="1:33" x14ac:dyDescent="0.25">
      <c r="A37" s="74" t="s">
        <v>192</v>
      </c>
      <c r="B37" s="75">
        <v>26126</v>
      </c>
      <c r="C37" s="76">
        <f>B37/B42</f>
        <v>6.1357588909321067E-2</v>
      </c>
      <c r="D37" s="79">
        <v>16803</v>
      </c>
      <c r="E37" s="77">
        <f t="shared" si="24"/>
        <v>1344.24</v>
      </c>
      <c r="F37" s="27">
        <f t="shared" si="15"/>
        <v>403.27199999999999</v>
      </c>
      <c r="G37" s="78">
        <f t="shared" si="16"/>
        <v>1613.088</v>
      </c>
      <c r="H37" s="77">
        <f t="shared" si="17"/>
        <v>1613.088</v>
      </c>
      <c r="I37" s="77">
        <f t="shared" si="18"/>
        <v>1613.088</v>
      </c>
      <c r="J37" s="77">
        <f t="shared" si="19"/>
        <v>1209.816</v>
      </c>
      <c r="K37" s="80">
        <f t="shared" si="20"/>
        <v>403.27199999999999</v>
      </c>
      <c r="L37" s="77">
        <f t="shared" si="21"/>
        <v>1209.816</v>
      </c>
      <c r="M37" s="77">
        <f t="shared" si="22"/>
        <v>403.27199999999999</v>
      </c>
      <c r="N37" s="41">
        <f t="shared" si="23"/>
        <v>8065.44</v>
      </c>
    </row>
    <row r="38" spans="1:33" x14ac:dyDescent="0.25">
      <c r="A38" s="74" t="s">
        <v>193</v>
      </c>
      <c r="B38" s="75">
        <v>26588</v>
      </c>
      <c r="C38" s="76">
        <f>B38/B42</f>
        <v>6.2442607897153349E-2</v>
      </c>
      <c r="D38" s="79">
        <v>17648</v>
      </c>
      <c r="E38" s="77">
        <f t="shared" si="24"/>
        <v>1411.84</v>
      </c>
      <c r="F38" s="27">
        <f t="shared" si="15"/>
        <v>423.55199999999996</v>
      </c>
      <c r="G38" s="78">
        <f t="shared" si="16"/>
        <v>1694.2079999999999</v>
      </c>
      <c r="H38" s="77">
        <f t="shared" si="17"/>
        <v>1694.2079999999999</v>
      </c>
      <c r="I38" s="77">
        <f t="shared" si="18"/>
        <v>1694.2079999999999</v>
      </c>
      <c r="J38" s="77">
        <f t="shared" si="19"/>
        <v>1270.6559999999999</v>
      </c>
      <c r="K38" s="80">
        <f t="shared" si="20"/>
        <v>423.55199999999996</v>
      </c>
      <c r="L38" s="77">
        <f t="shared" si="21"/>
        <v>1270.6559999999999</v>
      </c>
      <c r="M38" s="77">
        <f t="shared" si="22"/>
        <v>423.55199999999996</v>
      </c>
      <c r="N38" s="41">
        <f t="shared" si="23"/>
        <v>8471.0399999999991</v>
      </c>
    </row>
    <row r="39" spans="1:33" x14ac:dyDescent="0.25">
      <c r="A39" s="74" t="s">
        <v>194</v>
      </c>
      <c r="B39" s="75">
        <v>7747</v>
      </c>
      <c r="C39" s="76">
        <f>B39/B42</f>
        <v>1.8194030516746163E-2</v>
      </c>
      <c r="D39" s="79">
        <v>5262</v>
      </c>
      <c r="E39" s="77">
        <f t="shared" si="24"/>
        <v>420.96000000000004</v>
      </c>
      <c r="F39" s="27">
        <f t="shared" si="15"/>
        <v>126.28800000000001</v>
      </c>
      <c r="G39" s="78">
        <f t="shared" si="16"/>
        <v>505.15200000000004</v>
      </c>
      <c r="H39" s="77">
        <f>F39*4</f>
        <v>505.15200000000004</v>
      </c>
      <c r="I39" s="77">
        <f t="shared" si="18"/>
        <v>505.15200000000004</v>
      </c>
      <c r="J39" s="77">
        <f t="shared" si="19"/>
        <v>378.86400000000003</v>
      </c>
      <c r="K39" s="80">
        <f t="shared" si="20"/>
        <v>126.28800000000001</v>
      </c>
      <c r="L39" s="77">
        <f t="shared" si="21"/>
        <v>378.86400000000003</v>
      </c>
      <c r="M39" s="77">
        <f t="shared" si="22"/>
        <v>126.28800000000001</v>
      </c>
      <c r="N39" s="41">
        <f t="shared" si="23"/>
        <v>2525.7600000000002</v>
      </c>
    </row>
    <row r="40" spans="1:33" x14ac:dyDescent="0.25">
      <c r="A40" s="74" t="s">
        <v>195</v>
      </c>
      <c r="B40" s="75">
        <v>124577</v>
      </c>
      <c r="C40" s="76">
        <f>B40/B42</f>
        <v>0.29257231698524422</v>
      </c>
      <c r="D40" s="79">
        <v>83480</v>
      </c>
      <c r="E40" s="77">
        <f t="shared" si="24"/>
        <v>6678.4000000000005</v>
      </c>
      <c r="F40" s="27">
        <f t="shared" si="15"/>
        <v>2003.52</v>
      </c>
      <c r="G40" s="78">
        <f t="shared" si="16"/>
        <v>8014.08</v>
      </c>
      <c r="H40" s="77">
        <f>F40*4</f>
        <v>8014.08</v>
      </c>
      <c r="I40" s="77">
        <f t="shared" si="18"/>
        <v>8014.08</v>
      </c>
      <c r="J40" s="77">
        <f t="shared" si="19"/>
        <v>6010.5599999999995</v>
      </c>
      <c r="K40" s="80">
        <f t="shared" si="20"/>
        <v>2003.52</v>
      </c>
      <c r="L40" s="77">
        <f t="shared" si="21"/>
        <v>6010.5599999999995</v>
      </c>
      <c r="M40" s="77">
        <f t="shared" si="22"/>
        <v>2003.52</v>
      </c>
      <c r="N40" s="41">
        <f t="shared" si="23"/>
        <v>40070.399999999994</v>
      </c>
    </row>
    <row r="41" spans="1:33" x14ac:dyDescent="0.25">
      <c r="A41" s="74" t="s">
        <v>196</v>
      </c>
      <c r="B41" s="75">
        <v>9368</v>
      </c>
      <c r="C41" s="76">
        <f>B41/B42</f>
        <v>2.2000991077949925E-2</v>
      </c>
      <c r="D41" s="79">
        <v>6722</v>
      </c>
      <c r="E41" s="77">
        <f t="shared" si="24"/>
        <v>537.76</v>
      </c>
      <c r="F41" s="27">
        <f t="shared" si="15"/>
        <v>161.328</v>
      </c>
      <c r="G41" s="78">
        <f t="shared" si="16"/>
        <v>645.31200000000001</v>
      </c>
      <c r="H41" s="77">
        <f>F41*4</f>
        <v>645.31200000000001</v>
      </c>
      <c r="I41" s="77">
        <f t="shared" si="18"/>
        <v>645.31200000000001</v>
      </c>
      <c r="J41" s="77">
        <f t="shared" si="19"/>
        <v>483.98400000000004</v>
      </c>
      <c r="K41" s="80">
        <f t="shared" si="20"/>
        <v>161.328</v>
      </c>
      <c r="L41" s="77">
        <f t="shared" si="21"/>
        <v>483.98400000000004</v>
      </c>
      <c r="M41" s="77">
        <f t="shared" si="22"/>
        <v>161.328</v>
      </c>
      <c r="N41" s="41">
        <f t="shared" si="23"/>
        <v>3226.56</v>
      </c>
    </row>
    <row r="42" spans="1:33" x14ac:dyDescent="0.25">
      <c r="A42" s="34" t="s">
        <v>28</v>
      </c>
      <c r="B42" s="34">
        <f>SUM(B28:B41)</f>
        <v>425799</v>
      </c>
      <c r="C42" s="21">
        <f>SUM(C28:C41)</f>
        <v>1</v>
      </c>
      <c r="D42" s="34">
        <f t="shared" ref="D42:J42" si="25">SUM(D28:D41)</f>
        <v>287951</v>
      </c>
      <c r="E42" s="21">
        <f t="shared" si="25"/>
        <v>23036.080000000002</v>
      </c>
      <c r="F42" s="21">
        <f t="shared" si="25"/>
        <v>6910.8240000000014</v>
      </c>
      <c r="G42" s="21">
        <f t="shared" si="25"/>
        <v>27643.296000000006</v>
      </c>
      <c r="H42" s="21">
        <f t="shared" si="25"/>
        <v>27643.296000000006</v>
      </c>
      <c r="I42" s="21">
        <f t="shared" si="25"/>
        <v>27643.296000000006</v>
      </c>
      <c r="J42" s="21">
        <f t="shared" si="25"/>
        <v>20732.472000000002</v>
      </c>
      <c r="K42" s="37">
        <f t="shared" si="20"/>
        <v>6910.8240000000014</v>
      </c>
      <c r="L42" s="21">
        <f>SUM(L28:L41)</f>
        <v>20732.472000000002</v>
      </c>
      <c r="M42" s="21">
        <f>SUM(M28:M41)</f>
        <v>6910.8240000000014</v>
      </c>
      <c r="N42" s="33">
        <f t="shared" si="23"/>
        <v>138216.48000000001</v>
      </c>
    </row>
    <row r="43" spans="1:33" s="12" customFormat="1" ht="68.25" thickBot="1" x14ac:dyDescent="0.3">
      <c r="A43" s="744"/>
      <c r="B43" s="745"/>
      <c r="C43" s="745"/>
      <c r="D43" s="745"/>
      <c r="E43" s="746"/>
      <c r="F43" s="43" t="s">
        <v>29</v>
      </c>
      <c r="G43" s="53" t="s">
        <v>99</v>
      </c>
      <c r="H43" s="53" t="s">
        <v>100</v>
      </c>
      <c r="I43" s="53" t="s">
        <v>101</v>
      </c>
      <c r="J43" s="53" t="s">
        <v>102</v>
      </c>
      <c r="K43" s="53" t="s">
        <v>105</v>
      </c>
      <c r="L43" s="53" t="s">
        <v>103</v>
      </c>
      <c r="M43" s="53" t="s">
        <v>105</v>
      </c>
      <c r="N43" s="51"/>
    </row>
    <row r="44" spans="1:33" x14ac:dyDescent="0.25">
      <c r="K44" s="50"/>
    </row>
    <row r="45" spans="1:33" x14ac:dyDescent="0.25">
      <c r="U45" s="65"/>
      <c r="AG45" s="49"/>
    </row>
  </sheetData>
  <mergeCells count="8">
    <mergeCell ref="X5:AG5"/>
    <mergeCell ref="A21:E21"/>
    <mergeCell ref="A24:Q24"/>
    <mergeCell ref="A25:Q25"/>
    <mergeCell ref="A43:E43"/>
    <mergeCell ref="A1:Q1"/>
    <mergeCell ref="A2:Q2"/>
    <mergeCell ref="A3:Q3"/>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5"/>
  <sheetViews>
    <sheetView topLeftCell="D1" workbookViewId="0">
      <selection activeCell="K4" sqref="K4:T4"/>
    </sheetView>
  </sheetViews>
  <sheetFormatPr defaultRowHeight="12.75" x14ac:dyDescent="0.25"/>
  <cols>
    <col min="1" max="1" width="19.42578125" style="295" bestFit="1" customWidth="1"/>
    <col min="2" max="2" width="8" style="295" customWidth="1"/>
    <col min="3" max="3" width="9.140625" style="295"/>
    <col min="4" max="4" width="9.140625" style="295" customWidth="1"/>
    <col min="5" max="5" width="9.5703125" style="295" customWidth="1"/>
    <col min="6" max="6" width="9.140625" style="295" customWidth="1"/>
    <col min="7" max="7" width="9.5703125" style="295" customWidth="1"/>
    <col min="8" max="8" width="8.5703125" style="295" customWidth="1"/>
    <col min="9" max="9" width="8" style="295" customWidth="1"/>
    <col min="10" max="10" width="7.85546875" style="295" customWidth="1"/>
    <col min="11" max="11" width="7" style="295" customWidth="1"/>
    <col min="12" max="12" width="6.7109375" style="295" customWidth="1"/>
    <col min="13" max="13" width="9.28515625" style="295" customWidth="1"/>
    <col min="14" max="14" width="13.42578125" style="295" customWidth="1"/>
    <col min="15" max="15" width="12.85546875" style="295" customWidth="1"/>
    <col min="16" max="16" width="12" style="295" customWidth="1"/>
    <col min="17" max="17" width="14.42578125" style="295" customWidth="1"/>
    <col min="18" max="18" width="12.5703125" style="295" customWidth="1"/>
    <col min="19" max="19" width="10.5703125" style="295" customWidth="1"/>
    <col min="20" max="20" width="12.28515625" style="295" customWidth="1"/>
    <col min="21" max="21" width="14.140625" style="295" customWidth="1"/>
    <col min="22" max="22" width="13.42578125" style="295" customWidth="1"/>
    <col min="23" max="23" width="12.7109375" style="295" customWidth="1"/>
    <col min="24" max="24" width="13.85546875" style="295" customWidth="1"/>
    <col min="25" max="25" width="13.7109375" style="295" customWidth="1"/>
    <col min="26" max="26" width="14.140625" style="295" customWidth="1"/>
    <col min="27" max="27" width="12.5703125" style="295" customWidth="1"/>
    <col min="28" max="28" width="11" style="295" customWidth="1"/>
    <col min="29" max="29" width="15.7109375" style="295" customWidth="1"/>
    <col min="30" max="31" width="15.140625" style="295" customWidth="1"/>
    <col min="32" max="32" width="17" style="295" customWidth="1"/>
    <col min="33" max="33" width="13.85546875" style="295" customWidth="1"/>
    <col min="34" max="34" width="13.7109375" style="295" customWidth="1"/>
    <col min="35" max="16384" width="9.140625" style="295"/>
  </cols>
  <sheetData>
    <row r="1" spans="1:32" ht="13.5" thickBot="1" x14ac:dyDescent="0.3">
      <c r="A1" s="756" t="s">
        <v>204</v>
      </c>
      <c r="B1" s="757"/>
      <c r="C1" s="757"/>
      <c r="D1" s="757"/>
      <c r="E1" s="757"/>
      <c r="F1" s="757"/>
      <c r="G1" s="757"/>
      <c r="H1" s="757"/>
      <c r="I1" s="757"/>
      <c r="J1" s="757"/>
      <c r="K1" s="757"/>
      <c r="L1" s="757"/>
      <c r="M1" s="757"/>
      <c r="N1" s="757"/>
      <c r="O1" s="757"/>
      <c r="P1" s="757"/>
      <c r="Q1" s="758"/>
    </row>
    <row r="2" spans="1:32" ht="13.5" thickBot="1" x14ac:dyDescent="0.3">
      <c r="A2" s="759" t="s">
        <v>33</v>
      </c>
      <c r="B2" s="760"/>
      <c r="C2" s="760"/>
      <c r="D2" s="760"/>
      <c r="E2" s="760"/>
      <c r="F2" s="760"/>
      <c r="G2" s="760"/>
      <c r="H2" s="760"/>
      <c r="I2" s="760"/>
      <c r="J2" s="760"/>
      <c r="K2" s="760"/>
      <c r="L2" s="760"/>
      <c r="M2" s="760"/>
      <c r="N2" s="760"/>
      <c r="O2" s="760"/>
      <c r="P2" s="760"/>
      <c r="Q2" s="761"/>
    </row>
    <row r="3" spans="1:32" ht="13.5" thickBot="1" x14ac:dyDescent="0.3">
      <c r="A3" s="759" t="s">
        <v>23</v>
      </c>
      <c r="B3" s="760"/>
      <c r="C3" s="760"/>
      <c r="D3" s="760"/>
      <c r="E3" s="760"/>
      <c r="F3" s="760"/>
      <c r="G3" s="760"/>
      <c r="H3" s="760"/>
      <c r="I3" s="760"/>
      <c r="J3" s="760"/>
      <c r="K3" s="760"/>
      <c r="L3" s="760"/>
      <c r="M3" s="760"/>
      <c r="N3" s="760"/>
      <c r="O3" s="762"/>
      <c r="P3" s="762"/>
      <c r="Q3" s="761"/>
    </row>
    <row r="4" spans="1:32" ht="115.5" thickBot="1" x14ac:dyDescent="0.3">
      <c r="A4" s="296" t="s">
        <v>137</v>
      </c>
      <c r="B4" s="297" t="s">
        <v>232</v>
      </c>
      <c r="C4" s="297" t="s">
        <v>120</v>
      </c>
      <c r="D4" s="297" t="s">
        <v>233</v>
      </c>
      <c r="E4" s="298" t="s">
        <v>62</v>
      </c>
      <c r="F4" s="299" t="s">
        <v>35</v>
      </c>
      <c r="G4" s="297" t="s">
        <v>46</v>
      </c>
      <c r="H4" s="297" t="s">
        <v>48</v>
      </c>
      <c r="I4" s="297" t="s">
        <v>49</v>
      </c>
      <c r="J4" s="297" t="s">
        <v>51</v>
      </c>
      <c r="K4" s="297" t="s">
        <v>36</v>
      </c>
      <c r="L4" s="297" t="s">
        <v>37</v>
      </c>
      <c r="M4" s="297" t="s">
        <v>38</v>
      </c>
      <c r="N4" s="297" t="s">
        <v>52</v>
      </c>
      <c r="O4" s="297" t="s">
        <v>53</v>
      </c>
      <c r="P4" s="297" t="s">
        <v>39</v>
      </c>
      <c r="Q4" s="297" t="s">
        <v>43</v>
      </c>
      <c r="R4" s="297" t="s">
        <v>44</v>
      </c>
      <c r="S4" s="300" t="s">
        <v>68</v>
      </c>
      <c r="T4" s="301" t="s">
        <v>67</v>
      </c>
      <c r="U4" s="299" t="s">
        <v>54</v>
      </c>
      <c r="V4" s="302"/>
      <c r="W4" s="303" t="s">
        <v>55</v>
      </c>
      <c r="X4" s="303" t="s">
        <v>56</v>
      </c>
      <c r="Y4" s="303" t="s">
        <v>57</v>
      </c>
      <c r="Z4" s="303" t="s">
        <v>58</v>
      </c>
      <c r="AA4" s="304" t="s">
        <v>59</v>
      </c>
      <c r="AB4" s="304" t="s">
        <v>60</v>
      </c>
      <c r="AC4" s="305" t="s">
        <v>61</v>
      </c>
      <c r="AD4" s="305" t="s">
        <v>64</v>
      </c>
      <c r="AE4" s="305" t="s">
        <v>66</v>
      </c>
      <c r="AF4" s="305" t="s">
        <v>65</v>
      </c>
    </row>
    <row r="5" spans="1:32" x14ac:dyDescent="0.25">
      <c r="A5" s="487"/>
      <c r="B5" s="488"/>
      <c r="C5" s="488"/>
      <c r="D5" s="488"/>
      <c r="E5" s="489"/>
      <c r="F5" s="490"/>
      <c r="G5" s="488"/>
      <c r="H5" s="488"/>
      <c r="I5" s="488"/>
      <c r="J5" s="488"/>
      <c r="K5" s="488">
        <v>2</v>
      </c>
      <c r="L5" s="489">
        <v>0.5</v>
      </c>
      <c r="M5" s="489">
        <v>0.5</v>
      </c>
      <c r="N5" s="489">
        <v>0.5</v>
      </c>
      <c r="O5" s="489">
        <v>0.25</v>
      </c>
      <c r="P5" s="489">
        <v>0.5</v>
      </c>
      <c r="Q5" s="489">
        <v>0.5</v>
      </c>
      <c r="R5" s="489">
        <v>0.2</v>
      </c>
      <c r="S5" s="491"/>
      <c r="T5" s="492">
        <v>1</v>
      </c>
      <c r="U5" s="490"/>
      <c r="V5" s="493"/>
      <c r="W5" s="303"/>
      <c r="X5" s="303"/>
      <c r="Y5" s="303"/>
      <c r="Z5" s="303"/>
      <c r="AA5" s="304"/>
      <c r="AB5" s="304"/>
      <c r="AC5" s="305"/>
      <c r="AD5" s="305"/>
      <c r="AE5" s="305"/>
      <c r="AF5" s="305"/>
    </row>
    <row r="6" spans="1:32" x14ac:dyDescent="0.25">
      <c r="A6" s="146" t="s">
        <v>184</v>
      </c>
      <c r="B6" s="306">
        <v>12021</v>
      </c>
      <c r="C6" s="307">
        <f>B6/B20</f>
        <v>2.8231630417168665E-2</v>
      </c>
      <c r="D6" s="145">
        <v>8221</v>
      </c>
      <c r="E6" s="308">
        <v>1644.2</v>
      </c>
      <c r="F6" s="309">
        <f>E6*25%</f>
        <v>411.05</v>
      </c>
      <c r="G6" s="308">
        <f>F6*3</f>
        <v>1233.1500000000001</v>
      </c>
      <c r="H6" s="308">
        <f>F6</f>
        <v>411.05</v>
      </c>
      <c r="I6" s="308">
        <f>F6</f>
        <v>411.05</v>
      </c>
      <c r="J6" s="310">
        <f>F6*13.8%</f>
        <v>56.724900000000005</v>
      </c>
      <c r="K6" s="308">
        <f>F6*2</f>
        <v>822.1</v>
      </c>
      <c r="L6" s="308">
        <f>F6*50%</f>
        <v>205.52500000000001</v>
      </c>
      <c r="M6" s="308">
        <f>F6*50%</f>
        <v>205.52500000000001</v>
      </c>
      <c r="N6" s="308">
        <f>F6*50%</f>
        <v>205.52500000000001</v>
      </c>
      <c r="O6" s="308">
        <f>F6*25%</f>
        <v>102.7625</v>
      </c>
      <c r="P6" s="308">
        <f t="shared" ref="P6:P19" si="0">F6*50%</f>
        <v>205.52500000000001</v>
      </c>
      <c r="Q6" s="308">
        <f>F6*50%</f>
        <v>205.52500000000001</v>
      </c>
      <c r="R6" s="308">
        <f>F6*20%</f>
        <v>82.210000000000008</v>
      </c>
      <c r="S6" s="311"/>
      <c r="T6" s="312">
        <f>F6</f>
        <v>411.05</v>
      </c>
      <c r="U6" s="313">
        <f>G6+H6+I6+J6+K6+L6+M6+N6+O6+P6+Q6+R6+S6+T6</f>
        <v>4557.7224000000006</v>
      </c>
      <c r="V6" s="314"/>
      <c r="W6" s="315"/>
      <c r="X6" s="315"/>
      <c r="Y6" s="315"/>
      <c r="Z6" s="315"/>
      <c r="AA6" s="316"/>
      <c r="AB6" s="316"/>
      <c r="AC6" s="316"/>
      <c r="AD6" s="316"/>
      <c r="AE6" s="316"/>
      <c r="AF6" s="316"/>
    </row>
    <row r="7" spans="1:32" x14ac:dyDescent="0.25">
      <c r="A7" s="146" t="s">
        <v>185</v>
      </c>
      <c r="B7" s="306">
        <v>44598</v>
      </c>
      <c r="C7" s="307">
        <f>B7/B20</f>
        <v>0.10473956021503103</v>
      </c>
      <c r="D7" s="145">
        <v>31090</v>
      </c>
      <c r="E7" s="308">
        <v>6218</v>
      </c>
      <c r="F7" s="309">
        <f t="shared" ref="F7:F19" si="1">E7*25%</f>
        <v>1554.5</v>
      </c>
      <c r="G7" s="308">
        <f t="shared" ref="G7:G19" si="2">F7*3</f>
        <v>4663.5</v>
      </c>
      <c r="H7" s="308">
        <f t="shared" ref="H7:H19" si="3">F7</f>
        <v>1554.5</v>
      </c>
      <c r="I7" s="308">
        <f t="shared" ref="I7:I19" si="4">F7</f>
        <v>1554.5</v>
      </c>
      <c r="J7" s="310">
        <f t="shared" ref="J7:J19" si="5">F7*13.8%</f>
        <v>214.52100000000002</v>
      </c>
      <c r="K7" s="308">
        <f t="shared" ref="K7:K19" si="6">F7*2</f>
        <v>3109</v>
      </c>
      <c r="L7" s="308">
        <f t="shared" ref="L7:L19" si="7">F7*50%</f>
        <v>777.25</v>
      </c>
      <c r="M7" s="308">
        <f t="shared" ref="M7:M19" si="8">F7*50%</f>
        <v>777.25</v>
      </c>
      <c r="N7" s="308">
        <f t="shared" ref="N7:N19" si="9">F7*50%</f>
        <v>777.25</v>
      </c>
      <c r="O7" s="308">
        <f t="shared" ref="O7:O19" si="10">F7*25%</f>
        <v>388.625</v>
      </c>
      <c r="P7" s="308">
        <f t="shared" si="0"/>
        <v>777.25</v>
      </c>
      <c r="Q7" s="308">
        <f t="shared" ref="Q7:Q19" si="11">F7*50%</f>
        <v>777.25</v>
      </c>
      <c r="R7" s="308">
        <f t="shared" ref="R7:R19" si="12">F7*20%</f>
        <v>310.90000000000003</v>
      </c>
      <c r="S7" s="311"/>
      <c r="T7" s="312">
        <f t="shared" ref="T7:T19" si="13">F7</f>
        <v>1554.5</v>
      </c>
      <c r="U7" s="313">
        <f t="shared" ref="U7:U19" si="14">G7+H7+I7+J7+K7+L7+M7+N7+O7+P7+Q7+R7+S7+T7</f>
        <v>17236.296000000002</v>
      </c>
      <c r="V7" s="314"/>
      <c r="W7" s="315"/>
      <c r="X7" s="315"/>
      <c r="Y7" s="315"/>
      <c r="Z7" s="315"/>
      <c r="AA7" s="316"/>
      <c r="AB7" s="316"/>
      <c r="AC7" s="316"/>
      <c r="AD7" s="316"/>
      <c r="AE7" s="316"/>
      <c r="AF7" s="316"/>
    </row>
    <row r="8" spans="1:32" x14ac:dyDescent="0.25">
      <c r="A8" s="146" t="s">
        <v>186</v>
      </c>
      <c r="B8" s="306">
        <v>15321</v>
      </c>
      <c r="C8" s="307">
        <f>B8/B20</f>
        <v>3.5981766044542146E-2</v>
      </c>
      <c r="D8" s="145">
        <v>10415</v>
      </c>
      <c r="E8" s="308">
        <v>2083</v>
      </c>
      <c r="F8" s="309">
        <f t="shared" si="1"/>
        <v>520.75</v>
      </c>
      <c r="G8" s="308">
        <f t="shared" si="2"/>
        <v>1562.25</v>
      </c>
      <c r="H8" s="308">
        <f t="shared" si="3"/>
        <v>520.75</v>
      </c>
      <c r="I8" s="308">
        <f t="shared" si="4"/>
        <v>520.75</v>
      </c>
      <c r="J8" s="310">
        <f t="shared" si="5"/>
        <v>71.863500000000002</v>
      </c>
      <c r="K8" s="308">
        <f t="shared" si="6"/>
        <v>1041.5</v>
      </c>
      <c r="L8" s="308">
        <f t="shared" si="7"/>
        <v>260.375</v>
      </c>
      <c r="M8" s="308">
        <f t="shared" si="8"/>
        <v>260.375</v>
      </c>
      <c r="N8" s="308">
        <f t="shared" si="9"/>
        <v>260.375</v>
      </c>
      <c r="O8" s="308">
        <f t="shared" si="10"/>
        <v>130.1875</v>
      </c>
      <c r="P8" s="308">
        <f t="shared" si="0"/>
        <v>260.375</v>
      </c>
      <c r="Q8" s="308">
        <f t="shared" si="11"/>
        <v>260.375</v>
      </c>
      <c r="R8" s="308">
        <f t="shared" si="12"/>
        <v>104.15</v>
      </c>
      <c r="S8" s="311"/>
      <c r="T8" s="312">
        <f t="shared" si="13"/>
        <v>520.75</v>
      </c>
      <c r="U8" s="313">
        <f t="shared" si="14"/>
        <v>5774.0759999999991</v>
      </c>
      <c r="V8" s="314"/>
      <c r="W8" s="315"/>
      <c r="X8" s="315"/>
      <c r="Y8" s="315"/>
      <c r="Z8" s="315"/>
      <c r="AA8" s="316"/>
      <c r="AB8" s="316"/>
      <c r="AC8" s="316"/>
      <c r="AD8" s="316"/>
      <c r="AE8" s="316"/>
      <c r="AF8" s="316"/>
    </row>
    <row r="9" spans="1:32" x14ac:dyDescent="0.25">
      <c r="A9" s="146" t="s">
        <v>187</v>
      </c>
      <c r="B9" s="306">
        <v>31130</v>
      </c>
      <c r="C9" s="307">
        <f>B9/B20</f>
        <v>7.3109612751556488E-2</v>
      </c>
      <c r="D9" s="145">
        <v>20157</v>
      </c>
      <c r="E9" s="308">
        <v>4031.4</v>
      </c>
      <c r="F9" s="309">
        <f t="shared" si="1"/>
        <v>1007.85</v>
      </c>
      <c r="G9" s="308">
        <f t="shared" si="2"/>
        <v>3023.55</v>
      </c>
      <c r="H9" s="308">
        <f t="shared" si="3"/>
        <v>1007.85</v>
      </c>
      <c r="I9" s="308">
        <f t="shared" si="4"/>
        <v>1007.85</v>
      </c>
      <c r="J9" s="310">
        <f t="shared" si="5"/>
        <v>139.08330000000001</v>
      </c>
      <c r="K9" s="308">
        <f t="shared" si="6"/>
        <v>2015.7</v>
      </c>
      <c r="L9" s="308">
        <f t="shared" si="7"/>
        <v>503.92500000000001</v>
      </c>
      <c r="M9" s="308">
        <f t="shared" si="8"/>
        <v>503.92500000000001</v>
      </c>
      <c r="N9" s="308">
        <f t="shared" si="9"/>
        <v>503.92500000000001</v>
      </c>
      <c r="O9" s="308">
        <f t="shared" si="10"/>
        <v>251.96250000000001</v>
      </c>
      <c r="P9" s="308">
        <f t="shared" si="0"/>
        <v>503.92500000000001</v>
      </c>
      <c r="Q9" s="308">
        <f t="shared" si="11"/>
        <v>503.92500000000001</v>
      </c>
      <c r="R9" s="308">
        <f t="shared" si="12"/>
        <v>201.57000000000002</v>
      </c>
      <c r="S9" s="311"/>
      <c r="T9" s="312">
        <f t="shared" si="13"/>
        <v>1007.85</v>
      </c>
      <c r="U9" s="313">
        <f t="shared" si="14"/>
        <v>11175.040799999997</v>
      </c>
      <c r="V9" s="314"/>
      <c r="W9" s="315"/>
      <c r="X9" s="317"/>
      <c r="Y9" s="317"/>
      <c r="Z9" s="317"/>
      <c r="AA9" s="316"/>
      <c r="AB9" s="316"/>
      <c r="AC9" s="316"/>
      <c r="AD9" s="316"/>
      <c r="AE9" s="316"/>
      <c r="AF9" s="316"/>
    </row>
    <row r="10" spans="1:32" x14ac:dyDescent="0.25">
      <c r="A10" s="146" t="s">
        <v>188</v>
      </c>
      <c r="B10" s="306">
        <v>24273</v>
      </c>
      <c r="C10" s="307">
        <f>B10/B20</f>
        <v>5.700577032825347E-2</v>
      </c>
      <c r="D10" s="145">
        <v>16943</v>
      </c>
      <c r="E10" s="308">
        <v>3388.6000000000004</v>
      </c>
      <c r="F10" s="309">
        <f t="shared" si="1"/>
        <v>847.15000000000009</v>
      </c>
      <c r="G10" s="308">
        <f t="shared" si="2"/>
        <v>2541.4500000000003</v>
      </c>
      <c r="H10" s="308">
        <f t="shared" si="3"/>
        <v>847.15000000000009</v>
      </c>
      <c r="I10" s="308">
        <f t="shared" si="4"/>
        <v>847.15000000000009</v>
      </c>
      <c r="J10" s="310">
        <f t="shared" si="5"/>
        <v>116.90670000000003</v>
      </c>
      <c r="K10" s="308">
        <f t="shared" si="6"/>
        <v>1694.3000000000002</v>
      </c>
      <c r="L10" s="308">
        <f t="shared" si="7"/>
        <v>423.57500000000005</v>
      </c>
      <c r="M10" s="308">
        <f t="shared" si="8"/>
        <v>423.57500000000005</v>
      </c>
      <c r="N10" s="308">
        <f t="shared" si="9"/>
        <v>423.57500000000005</v>
      </c>
      <c r="O10" s="308">
        <f t="shared" si="10"/>
        <v>211.78750000000002</v>
      </c>
      <c r="P10" s="308">
        <f t="shared" si="0"/>
        <v>423.57500000000005</v>
      </c>
      <c r="Q10" s="308">
        <f t="shared" si="11"/>
        <v>423.57500000000005</v>
      </c>
      <c r="R10" s="308">
        <f t="shared" si="12"/>
        <v>169.43000000000004</v>
      </c>
      <c r="S10" s="311"/>
      <c r="T10" s="312">
        <f t="shared" si="13"/>
        <v>847.15000000000009</v>
      </c>
      <c r="U10" s="313">
        <f t="shared" si="14"/>
        <v>9393.1992000000009</v>
      </c>
      <c r="V10" s="314"/>
      <c r="W10" s="315"/>
      <c r="X10" s="315"/>
      <c r="Y10" s="315"/>
      <c r="Z10" s="315"/>
      <c r="AA10" s="316"/>
      <c r="AB10" s="316"/>
      <c r="AC10" s="316"/>
      <c r="AD10" s="316"/>
      <c r="AE10" s="316"/>
      <c r="AF10" s="316"/>
    </row>
    <row r="11" spans="1:32" x14ac:dyDescent="0.25">
      <c r="A11" s="146" t="s">
        <v>189</v>
      </c>
      <c r="B11" s="306">
        <v>28643</v>
      </c>
      <c r="C11" s="307">
        <f>B11/B20</f>
        <v>6.7268828719654103E-2</v>
      </c>
      <c r="D11" s="145">
        <v>18593</v>
      </c>
      <c r="E11" s="308">
        <v>3718.6000000000004</v>
      </c>
      <c r="F11" s="309">
        <f t="shared" si="1"/>
        <v>929.65000000000009</v>
      </c>
      <c r="G11" s="308">
        <f t="shared" si="2"/>
        <v>2788.9500000000003</v>
      </c>
      <c r="H11" s="308">
        <f t="shared" si="3"/>
        <v>929.65000000000009</v>
      </c>
      <c r="I11" s="308">
        <f t="shared" si="4"/>
        <v>929.65000000000009</v>
      </c>
      <c r="J11" s="310">
        <f t="shared" si="5"/>
        <v>128.29170000000002</v>
      </c>
      <c r="K11" s="308">
        <f t="shared" si="6"/>
        <v>1859.3000000000002</v>
      </c>
      <c r="L11" s="308">
        <f t="shared" si="7"/>
        <v>464.82500000000005</v>
      </c>
      <c r="M11" s="308">
        <f t="shared" si="8"/>
        <v>464.82500000000005</v>
      </c>
      <c r="N11" s="308">
        <f t="shared" si="9"/>
        <v>464.82500000000005</v>
      </c>
      <c r="O11" s="308">
        <f t="shared" si="10"/>
        <v>232.41250000000002</v>
      </c>
      <c r="P11" s="308">
        <f t="shared" si="0"/>
        <v>464.82500000000005</v>
      </c>
      <c r="Q11" s="308">
        <f t="shared" si="11"/>
        <v>464.82500000000005</v>
      </c>
      <c r="R11" s="308">
        <f t="shared" si="12"/>
        <v>185.93000000000004</v>
      </c>
      <c r="S11" s="311"/>
      <c r="T11" s="312">
        <f t="shared" si="13"/>
        <v>929.65000000000009</v>
      </c>
      <c r="U11" s="313">
        <f t="shared" si="14"/>
        <v>10307.959200000001</v>
      </c>
      <c r="V11" s="314"/>
      <c r="W11" s="315"/>
      <c r="X11" s="315"/>
      <c r="Y11" s="315"/>
      <c r="Z11" s="315"/>
      <c r="AA11" s="316"/>
      <c r="AB11" s="316"/>
      <c r="AC11" s="316"/>
      <c r="AD11" s="316"/>
      <c r="AE11" s="316"/>
      <c r="AF11" s="316"/>
    </row>
    <row r="12" spans="1:32" x14ac:dyDescent="0.25">
      <c r="A12" s="146" t="s">
        <v>190</v>
      </c>
      <c r="B12" s="306">
        <v>19222</v>
      </c>
      <c r="C12" s="307">
        <f>B12/B20</f>
        <v>4.5143365766476672E-2</v>
      </c>
      <c r="D12" s="145">
        <v>13290</v>
      </c>
      <c r="E12" s="308">
        <v>2658</v>
      </c>
      <c r="F12" s="309">
        <f t="shared" si="1"/>
        <v>664.5</v>
      </c>
      <c r="G12" s="308">
        <f t="shared" si="2"/>
        <v>1993.5</v>
      </c>
      <c r="H12" s="308">
        <f t="shared" si="3"/>
        <v>664.5</v>
      </c>
      <c r="I12" s="308">
        <f t="shared" si="4"/>
        <v>664.5</v>
      </c>
      <c r="J12" s="310">
        <f t="shared" si="5"/>
        <v>91.701000000000008</v>
      </c>
      <c r="K12" s="308">
        <f t="shared" si="6"/>
        <v>1329</v>
      </c>
      <c r="L12" s="308">
        <f t="shared" si="7"/>
        <v>332.25</v>
      </c>
      <c r="M12" s="308">
        <f t="shared" si="8"/>
        <v>332.25</v>
      </c>
      <c r="N12" s="308">
        <f t="shared" si="9"/>
        <v>332.25</v>
      </c>
      <c r="O12" s="308">
        <f t="shared" si="10"/>
        <v>166.125</v>
      </c>
      <c r="P12" s="308">
        <f t="shared" si="0"/>
        <v>332.25</v>
      </c>
      <c r="Q12" s="308">
        <f t="shared" si="11"/>
        <v>332.25</v>
      </c>
      <c r="R12" s="308">
        <f t="shared" si="12"/>
        <v>132.9</v>
      </c>
      <c r="S12" s="311"/>
      <c r="T12" s="312">
        <f t="shared" si="13"/>
        <v>664.5</v>
      </c>
      <c r="U12" s="313">
        <f t="shared" si="14"/>
        <v>7367.9759999999997</v>
      </c>
      <c r="V12" s="314"/>
      <c r="W12" s="315"/>
      <c r="X12" s="315"/>
      <c r="Y12" s="315"/>
      <c r="Z12" s="315"/>
      <c r="AA12" s="316"/>
      <c r="AB12" s="316"/>
      <c r="AC12" s="316"/>
      <c r="AD12" s="316"/>
      <c r="AE12" s="316"/>
      <c r="AF12" s="316"/>
    </row>
    <row r="13" spans="1:32" x14ac:dyDescent="0.25">
      <c r="A13" s="146" t="s">
        <v>191</v>
      </c>
      <c r="B13" s="306">
        <v>5885</v>
      </c>
      <c r="C13" s="307">
        <f>B13/B20</f>
        <v>1.3821075202149371E-2</v>
      </c>
      <c r="D13" s="145">
        <v>4173</v>
      </c>
      <c r="E13" s="308">
        <v>834.6</v>
      </c>
      <c r="F13" s="309">
        <f t="shared" si="1"/>
        <v>208.65</v>
      </c>
      <c r="G13" s="308">
        <f t="shared" si="2"/>
        <v>625.95000000000005</v>
      </c>
      <c r="H13" s="308">
        <f t="shared" si="3"/>
        <v>208.65</v>
      </c>
      <c r="I13" s="308">
        <f t="shared" si="4"/>
        <v>208.65</v>
      </c>
      <c r="J13" s="310">
        <f t="shared" si="5"/>
        <v>28.793700000000005</v>
      </c>
      <c r="K13" s="308">
        <f t="shared" si="6"/>
        <v>417.3</v>
      </c>
      <c r="L13" s="308">
        <f t="shared" si="7"/>
        <v>104.325</v>
      </c>
      <c r="M13" s="308">
        <f t="shared" si="8"/>
        <v>104.325</v>
      </c>
      <c r="N13" s="308">
        <f t="shared" si="9"/>
        <v>104.325</v>
      </c>
      <c r="O13" s="308">
        <f t="shared" si="10"/>
        <v>52.162500000000001</v>
      </c>
      <c r="P13" s="308">
        <f t="shared" si="0"/>
        <v>104.325</v>
      </c>
      <c r="Q13" s="308">
        <f t="shared" si="11"/>
        <v>104.325</v>
      </c>
      <c r="R13" s="308">
        <f t="shared" si="12"/>
        <v>41.730000000000004</v>
      </c>
      <c r="S13" s="311"/>
      <c r="T13" s="312">
        <f t="shared" si="13"/>
        <v>208.65</v>
      </c>
      <c r="U13" s="313">
        <f t="shared" si="14"/>
        <v>2313.5111999999999</v>
      </c>
      <c r="V13" s="314"/>
      <c r="W13" s="315"/>
      <c r="X13" s="315"/>
      <c r="Y13" s="315"/>
      <c r="Z13" s="315"/>
      <c r="AA13" s="316"/>
      <c r="AB13" s="316"/>
      <c r="AC13" s="316"/>
      <c r="AD13" s="316"/>
      <c r="AE13" s="316"/>
      <c r="AF13" s="316"/>
    </row>
    <row r="14" spans="1:32" x14ac:dyDescent="0.25">
      <c r="A14" s="146" t="s">
        <v>197</v>
      </c>
      <c r="B14" s="306">
        <v>50300</v>
      </c>
      <c r="C14" s="307">
        <f>B14/B20</f>
        <v>0.11813085516875334</v>
      </c>
      <c r="D14" s="145">
        <v>35154</v>
      </c>
      <c r="E14" s="308">
        <v>7030.8</v>
      </c>
      <c r="F14" s="309">
        <f t="shared" si="1"/>
        <v>1757.7</v>
      </c>
      <c r="G14" s="308">
        <f t="shared" si="2"/>
        <v>5273.1</v>
      </c>
      <c r="H14" s="308">
        <f t="shared" si="3"/>
        <v>1757.7</v>
      </c>
      <c r="I14" s="308">
        <f t="shared" si="4"/>
        <v>1757.7</v>
      </c>
      <c r="J14" s="310">
        <f t="shared" si="5"/>
        <v>242.56260000000003</v>
      </c>
      <c r="K14" s="308">
        <f t="shared" si="6"/>
        <v>3515.4</v>
      </c>
      <c r="L14" s="308">
        <f t="shared" si="7"/>
        <v>878.85</v>
      </c>
      <c r="M14" s="308">
        <f t="shared" si="8"/>
        <v>878.85</v>
      </c>
      <c r="N14" s="308">
        <f t="shared" si="9"/>
        <v>878.85</v>
      </c>
      <c r="O14" s="308">
        <f t="shared" si="10"/>
        <v>439.42500000000001</v>
      </c>
      <c r="P14" s="308">
        <f t="shared" si="0"/>
        <v>878.85</v>
      </c>
      <c r="Q14" s="308">
        <f t="shared" si="11"/>
        <v>878.85</v>
      </c>
      <c r="R14" s="308">
        <f t="shared" si="12"/>
        <v>351.54</v>
      </c>
      <c r="S14" s="311"/>
      <c r="T14" s="312">
        <f t="shared" si="13"/>
        <v>1757.7</v>
      </c>
      <c r="U14" s="313">
        <f t="shared" si="14"/>
        <v>19489.3776</v>
      </c>
      <c r="V14" s="314"/>
      <c r="W14" s="315"/>
      <c r="X14" s="315"/>
      <c r="Y14" s="315"/>
      <c r="Z14" s="315"/>
      <c r="AA14" s="316"/>
      <c r="AB14" s="316"/>
      <c r="AC14" s="316"/>
      <c r="AD14" s="316"/>
      <c r="AE14" s="316"/>
      <c r="AF14" s="316"/>
    </row>
    <row r="15" spans="1:32" x14ac:dyDescent="0.25">
      <c r="A15" s="146" t="s">
        <v>192</v>
      </c>
      <c r="B15" s="306">
        <v>26126</v>
      </c>
      <c r="C15" s="307">
        <f>B15/B20</f>
        <v>6.1357588909321067E-2</v>
      </c>
      <c r="D15" s="145">
        <v>16803</v>
      </c>
      <c r="E15" s="308">
        <v>3360.6000000000004</v>
      </c>
      <c r="F15" s="309">
        <f t="shared" si="1"/>
        <v>840.15000000000009</v>
      </c>
      <c r="G15" s="308">
        <f t="shared" si="2"/>
        <v>2520.4500000000003</v>
      </c>
      <c r="H15" s="308">
        <f t="shared" si="3"/>
        <v>840.15000000000009</v>
      </c>
      <c r="I15" s="308">
        <f t="shared" si="4"/>
        <v>840.15000000000009</v>
      </c>
      <c r="J15" s="310">
        <f t="shared" si="5"/>
        <v>115.94070000000002</v>
      </c>
      <c r="K15" s="308">
        <f t="shared" si="6"/>
        <v>1680.3000000000002</v>
      </c>
      <c r="L15" s="308">
        <f t="shared" si="7"/>
        <v>420.07500000000005</v>
      </c>
      <c r="M15" s="308">
        <f t="shared" si="8"/>
        <v>420.07500000000005</v>
      </c>
      <c r="N15" s="308">
        <f t="shared" si="9"/>
        <v>420.07500000000005</v>
      </c>
      <c r="O15" s="308">
        <f t="shared" si="10"/>
        <v>210.03750000000002</v>
      </c>
      <c r="P15" s="308">
        <f t="shared" si="0"/>
        <v>420.07500000000005</v>
      </c>
      <c r="Q15" s="308">
        <f t="shared" si="11"/>
        <v>420.07500000000005</v>
      </c>
      <c r="R15" s="308">
        <f t="shared" si="12"/>
        <v>168.03000000000003</v>
      </c>
      <c r="S15" s="311"/>
      <c r="T15" s="312">
        <f t="shared" si="13"/>
        <v>840.15000000000009</v>
      </c>
      <c r="U15" s="313">
        <f t="shared" si="14"/>
        <v>9315.5832000000009</v>
      </c>
      <c r="V15" s="314"/>
      <c r="W15" s="315"/>
      <c r="X15" s="315"/>
      <c r="Y15" s="315"/>
      <c r="Z15" s="315"/>
      <c r="AA15" s="316"/>
      <c r="AB15" s="316"/>
      <c r="AC15" s="316"/>
      <c r="AD15" s="316"/>
      <c r="AE15" s="316"/>
      <c r="AF15" s="316"/>
    </row>
    <row r="16" spans="1:32" x14ac:dyDescent="0.25">
      <c r="A16" s="146" t="s">
        <v>193</v>
      </c>
      <c r="B16" s="306">
        <v>26588</v>
      </c>
      <c r="C16" s="307">
        <f>B16/B20</f>
        <v>6.2442607897153349E-2</v>
      </c>
      <c r="D16" s="145">
        <v>17648</v>
      </c>
      <c r="E16" s="308">
        <v>3529.6000000000004</v>
      </c>
      <c r="F16" s="309">
        <f t="shared" si="1"/>
        <v>882.40000000000009</v>
      </c>
      <c r="G16" s="308">
        <f t="shared" si="2"/>
        <v>2647.2000000000003</v>
      </c>
      <c r="H16" s="308">
        <f t="shared" si="3"/>
        <v>882.40000000000009</v>
      </c>
      <c r="I16" s="308">
        <f t="shared" si="4"/>
        <v>882.40000000000009</v>
      </c>
      <c r="J16" s="310">
        <f t="shared" si="5"/>
        <v>121.77120000000002</v>
      </c>
      <c r="K16" s="308">
        <f t="shared" si="6"/>
        <v>1764.8000000000002</v>
      </c>
      <c r="L16" s="308">
        <f t="shared" si="7"/>
        <v>441.20000000000005</v>
      </c>
      <c r="M16" s="308">
        <f t="shared" si="8"/>
        <v>441.20000000000005</v>
      </c>
      <c r="N16" s="308">
        <f t="shared" si="9"/>
        <v>441.20000000000005</v>
      </c>
      <c r="O16" s="308">
        <f t="shared" si="10"/>
        <v>220.60000000000002</v>
      </c>
      <c r="P16" s="308">
        <f t="shared" si="0"/>
        <v>441.20000000000005</v>
      </c>
      <c r="Q16" s="308">
        <f t="shared" si="11"/>
        <v>441.20000000000005</v>
      </c>
      <c r="R16" s="308">
        <f t="shared" si="12"/>
        <v>176.48000000000002</v>
      </c>
      <c r="S16" s="311"/>
      <c r="T16" s="312">
        <f t="shared" si="13"/>
        <v>882.40000000000009</v>
      </c>
      <c r="U16" s="313">
        <f t="shared" si="14"/>
        <v>9784.0511999999999</v>
      </c>
      <c r="V16" s="314"/>
      <c r="W16" s="315"/>
      <c r="X16" s="315"/>
      <c r="Y16" s="315"/>
      <c r="Z16" s="315"/>
      <c r="AA16" s="316"/>
      <c r="AB16" s="316"/>
      <c r="AC16" s="316"/>
      <c r="AD16" s="316"/>
      <c r="AE16" s="316"/>
      <c r="AF16" s="316"/>
    </row>
    <row r="17" spans="1:32" x14ac:dyDescent="0.25">
      <c r="A17" s="146" t="s">
        <v>194</v>
      </c>
      <c r="B17" s="306">
        <v>7747</v>
      </c>
      <c r="C17" s="307">
        <f>B17/B20</f>
        <v>1.8194030516746163E-2</v>
      </c>
      <c r="D17" s="145">
        <v>5262</v>
      </c>
      <c r="E17" s="308">
        <v>1052.4000000000001</v>
      </c>
      <c r="F17" s="309">
        <f t="shared" si="1"/>
        <v>263.10000000000002</v>
      </c>
      <c r="G17" s="308">
        <f t="shared" si="2"/>
        <v>789.30000000000007</v>
      </c>
      <c r="H17" s="308">
        <f t="shared" si="3"/>
        <v>263.10000000000002</v>
      </c>
      <c r="I17" s="308">
        <f t="shared" si="4"/>
        <v>263.10000000000002</v>
      </c>
      <c r="J17" s="310">
        <f t="shared" si="5"/>
        <v>36.307800000000007</v>
      </c>
      <c r="K17" s="308">
        <f t="shared" si="6"/>
        <v>526.20000000000005</v>
      </c>
      <c r="L17" s="308">
        <f t="shared" si="7"/>
        <v>131.55000000000001</v>
      </c>
      <c r="M17" s="308">
        <f t="shared" si="8"/>
        <v>131.55000000000001</v>
      </c>
      <c r="N17" s="308">
        <f t="shared" si="9"/>
        <v>131.55000000000001</v>
      </c>
      <c r="O17" s="308">
        <f t="shared" si="10"/>
        <v>65.775000000000006</v>
      </c>
      <c r="P17" s="308">
        <f t="shared" si="0"/>
        <v>131.55000000000001</v>
      </c>
      <c r="Q17" s="308">
        <f t="shared" si="11"/>
        <v>131.55000000000001</v>
      </c>
      <c r="R17" s="308">
        <f t="shared" si="12"/>
        <v>52.620000000000005</v>
      </c>
      <c r="S17" s="311"/>
      <c r="T17" s="312">
        <f t="shared" si="13"/>
        <v>263.10000000000002</v>
      </c>
      <c r="U17" s="313">
        <f t="shared" si="14"/>
        <v>2917.2528000000007</v>
      </c>
      <c r="V17" s="314"/>
      <c r="W17" s="315"/>
      <c r="X17" s="315"/>
      <c r="Y17" s="315"/>
      <c r="Z17" s="315"/>
      <c r="AA17" s="316"/>
      <c r="AB17" s="316"/>
      <c r="AC17" s="316"/>
      <c r="AD17" s="316"/>
      <c r="AE17" s="316"/>
      <c r="AF17" s="316"/>
    </row>
    <row r="18" spans="1:32" x14ac:dyDescent="0.25">
      <c r="A18" s="146" t="s">
        <v>195</v>
      </c>
      <c r="B18" s="306">
        <v>124577</v>
      </c>
      <c r="C18" s="307">
        <f>B18/B20</f>
        <v>0.29257231698524422</v>
      </c>
      <c r="D18" s="145">
        <v>83480</v>
      </c>
      <c r="E18" s="308">
        <v>16696</v>
      </c>
      <c r="F18" s="309">
        <f t="shared" si="1"/>
        <v>4174</v>
      </c>
      <c r="G18" s="308">
        <f t="shared" si="2"/>
        <v>12522</v>
      </c>
      <c r="H18" s="308">
        <f t="shared" si="3"/>
        <v>4174</v>
      </c>
      <c r="I18" s="308">
        <f t="shared" si="4"/>
        <v>4174</v>
      </c>
      <c r="J18" s="310">
        <f t="shared" si="5"/>
        <v>576.01200000000006</v>
      </c>
      <c r="K18" s="308">
        <f t="shared" si="6"/>
        <v>8348</v>
      </c>
      <c r="L18" s="308">
        <f t="shared" si="7"/>
        <v>2087</v>
      </c>
      <c r="M18" s="308">
        <f t="shared" si="8"/>
        <v>2087</v>
      </c>
      <c r="N18" s="308">
        <f t="shared" si="9"/>
        <v>2087</v>
      </c>
      <c r="O18" s="308">
        <f t="shared" si="10"/>
        <v>1043.5</v>
      </c>
      <c r="P18" s="308">
        <f t="shared" si="0"/>
        <v>2087</v>
      </c>
      <c r="Q18" s="308">
        <f t="shared" si="11"/>
        <v>2087</v>
      </c>
      <c r="R18" s="308">
        <f t="shared" si="12"/>
        <v>834.80000000000007</v>
      </c>
      <c r="S18" s="311"/>
      <c r="T18" s="312">
        <f t="shared" si="13"/>
        <v>4174</v>
      </c>
      <c r="U18" s="313">
        <f t="shared" si="14"/>
        <v>46281.312000000005</v>
      </c>
      <c r="V18" s="314"/>
      <c r="W18" s="315"/>
      <c r="X18" s="315"/>
      <c r="Y18" s="315"/>
      <c r="Z18" s="315"/>
      <c r="AA18" s="316"/>
      <c r="AB18" s="316"/>
      <c r="AC18" s="316"/>
      <c r="AD18" s="316"/>
      <c r="AE18" s="316"/>
      <c r="AF18" s="316"/>
    </row>
    <row r="19" spans="1:32" x14ac:dyDescent="0.25">
      <c r="A19" s="146" t="s">
        <v>196</v>
      </c>
      <c r="B19" s="306">
        <v>9368</v>
      </c>
      <c r="C19" s="307">
        <f>B19/B20</f>
        <v>2.2000991077949925E-2</v>
      </c>
      <c r="D19" s="145">
        <v>6722</v>
      </c>
      <c r="E19" s="308">
        <v>1344.4</v>
      </c>
      <c r="F19" s="309">
        <f t="shared" si="1"/>
        <v>336.1</v>
      </c>
      <c r="G19" s="308">
        <f t="shared" si="2"/>
        <v>1008.3000000000001</v>
      </c>
      <c r="H19" s="308">
        <f t="shared" si="3"/>
        <v>336.1</v>
      </c>
      <c r="I19" s="308">
        <f t="shared" si="4"/>
        <v>336.1</v>
      </c>
      <c r="J19" s="310">
        <f t="shared" si="5"/>
        <v>46.381800000000005</v>
      </c>
      <c r="K19" s="308">
        <f t="shared" si="6"/>
        <v>672.2</v>
      </c>
      <c r="L19" s="308">
        <f t="shared" si="7"/>
        <v>168.05</v>
      </c>
      <c r="M19" s="308">
        <f t="shared" si="8"/>
        <v>168.05</v>
      </c>
      <c r="N19" s="308">
        <f t="shared" si="9"/>
        <v>168.05</v>
      </c>
      <c r="O19" s="308">
        <f t="shared" si="10"/>
        <v>84.025000000000006</v>
      </c>
      <c r="P19" s="308">
        <f t="shared" si="0"/>
        <v>168.05</v>
      </c>
      <c r="Q19" s="308">
        <f t="shared" si="11"/>
        <v>168.05</v>
      </c>
      <c r="R19" s="308">
        <f t="shared" si="12"/>
        <v>67.220000000000013</v>
      </c>
      <c r="S19" s="311"/>
      <c r="T19" s="312">
        <f t="shared" si="13"/>
        <v>336.1</v>
      </c>
      <c r="U19" s="313">
        <f t="shared" si="14"/>
        <v>3726.6768000000006</v>
      </c>
      <c r="V19" s="314"/>
      <c r="W19" s="315"/>
      <c r="X19" s="315"/>
      <c r="Y19" s="315"/>
      <c r="Z19" s="315"/>
      <c r="AA19" s="316"/>
      <c r="AB19" s="316"/>
      <c r="AC19" s="316"/>
      <c r="AD19" s="316"/>
      <c r="AE19" s="316"/>
      <c r="AF19" s="316"/>
    </row>
    <row r="20" spans="1:32" x14ac:dyDescent="0.25">
      <c r="A20" s="318" t="s">
        <v>28</v>
      </c>
      <c r="B20" s="318">
        <f>SUM(B6:B19)</f>
        <v>425799</v>
      </c>
      <c r="C20" s="319">
        <f>SUM(C6:C19)</f>
        <v>1</v>
      </c>
      <c r="D20" s="318">
        <f t="shared" ref="D20:R20" si="15">SUM(D6:D19)</f>
        <v>287951</v>
      </c>
      <c r="E20" s="319">
        <f t="shared" si="15"/>
        <v>57590.200000000004</v>
      </c>
      <c r="F20" s="319">
        <f t="shared" si="15"/>
        <v>14397.550000000001</v>
      </c>
      <c r="G20" s="319">
        <f t="shared" si="15"/>
        <v>43192.650000000009</v>
      </c>
      <c r="H20" s="319">
        <f t="shared" si="15"/>
        <v>14397.550000000001</v>
      </c>
      <c r="I20" s="319">
        <f t="shared" si="15"/>
        <v>14397.550000000001</v>
      </c>
      <c r="J20" s="320">
        <f t="shared" si="15"/>
        <v>1986.8619000000008</v>
      </c>
      <c r="K20" s="319">
        <f t="shared" si="15"/>
        <v>28795.100000000002</v>
      </c>
      <c r="L20" s="319">
        <f t="shared" si="15"/>
        <v>7198.7750000000005</v>
      </c>
      <c r="M20" s="319">
        <f t="shared" si="15"/>
        <v>7198.7750000000005</v>
      </c>
      <c r="N20" s="319">
        <f t="shared" si="15"/>
        <v>7198.7750000000005</v>
      </c>
      <c r="O20" s="319">
        <f t="shared" si="15"/>
        <v>3599.3875000000003</v>
      </c>
      <c r="P20" s="319">
        <f t="shared" si="15"/>
        <v>7198.7750000000005</v>
      </c>
      <c r="Q20" s="319">
        <f t="shared" si="15"/>
        <v>7198.7750000000005</v>
      </c>
      <c r="R20" s="319">
        <f t="shared" si="15"/>
        <v>2879.51</v>
      </c>
      <c r="S20" s="319"/>
      <c r="T20" s="321">
        <f>SUM(T6:T19)</f>
        <v>14397.550000000001</v>
      </c>
      <c r="U20" s="319">
        <f>SUM(U6:U19)</f>
        <v>159640.03439999997</v>
      </c>
      <c r="V20" s="314"/>
      <c r="W20" s="322"/>
      <c r="X20" s="322"/>
      <c r="Y20" s="322"/>
      <c r="Z20" s="322"/>
      <c r="AA20" s="316"/>
      <c r="AB20" s="316"/>
      <c r="AC20" s="316"/>
      <c r="AD20" s="316"/>
      <c r="AE20" s="316"/>
      <c r="AF20" s="316"/>
    </row>
    <row r="21" spans="1:32" ht="255.75" thickBot="1" x14ac:dyDescent="0.3">
      <c r="A21" s="763"/>
      <c r="B21" s="764"/>
      <c r="C21" s="764"/>
      <c r="D21" s="764"/>
      <c r="E21" s="765"/>
      <c r="F21" s="323" t="s">
        <v>29</v>
      </c>
      <c r="G21" s="324" t="s">
        <v>86</v>
      </c>
      <c r="H21" s="324" t="s">
        <v>50</v>
      </c>
      <c r="I21" s="324" t="s">
        <v>50</v>
      </c>
      <c r="J21" s="325" t="s">
        <v>77</v>
      </c>
      <c r="K21" s="324" t="s">
        <v>40</v>
      </c>
      <c r="L21" s="324" t="s">
        <v>41</v>
      </c>
      <c r="M21" s="324" t="s">
        <v>47</v>
      </c>
      <c r="N21" s="324" t="s">
        <v>47</v>
      </c>
      <c r="O21" s="324" t="s">
        <v>76</v>
      </c>
      <c r="P21" s="324" t="s">
        <v>42</v>
      </c>
      <c r="Q21" s="324" t="s">
        <v>42</v>
      </c>
      <c r="R21" s="324" t="s">
        <v>45</v>
      </c>
      <c r="S21" s="325" t="s">
        <v>83</v>
      </c>
      <c r="T21" s="324" t="s">
        <v>84</v>
      </c>
      <c r="U21" s="316"/>
      <c r="V21" s="316"/>
      <c r="W21" s="316"/>
      <c r="X21" s="316"/>
      <c r="Y21" s="316"/>
      <c r="Z21" s="316"/>
      <c r="AA21" s="316"/>
      <c r="AB21" s="316"/>
      <c r="AC21" s="316"/>
      <c r="AD21" s="316"/>
      <c r="AE21" s="316"/>
      <c r="AF21" s="316"/>
    </row>
    <row r="23" spans="1:32" ht="13.5" thickBot="1" x14ac:dyDescent="0.3"/>
    <row r="24" spans="1:32" ht="13.5" thickBot="1" x14ac:dyDescent="0.3">
      <c r="A24" s="767" t="s">
        <v>205</v>
      </c>
      <c r="B24" s="768"/>
      <c r="C24" s="768"/>
      <c r="D24" s="768"/>
      <c r="E24" s="768"/>
      <c r="F24" s="768"/>
      <c r="G24" s="768"/>
      <c r="H24" s="768"/>
      <c r="I24" s="768"/>
      <c r="J24" s="768"/>
      <c r="K24" s="768"/>
      <c r="L24" s="768"/>
      <c r="M24" s="768"/>
      <c r="N24" s="757"/>
      <c r="O24" s="757"/>
      <c r="P24" s="757"/>
      <c r="Q24" s="758"/>
    </row>
    <row r="25" spans="1:32" ht="13.5" thickBot="1" x14ac:dyDescent="0.3">
      <c r="A25" s="766" t="s">
        <v>234</v>
      </c>
      <c r="B25" s="766"/>
      <c r="C25" s="766"/>
      <c r="D25" s="766"/>
      <c r="E25" s="766"/>
      <c r="F25" s="766"/>
      <c r="G25" s="766"/>
      <c r="H25" s="766"/>
      <c r="I25" s="766"/>
      <c r="J25" s="766"/>
      <c r="K25" s="766"/>
      <c r="L25" s="766"/>
      <c r="M25" s="766"/>
      <c r="N25" s="326"/>
      <c r="O25" s="326"/>
      <c r="P25" s="326"/>
      <c r="Q25" s="327"/>
    </row>
    <row r="26" spans="1:32" ht="13.5" thickBot="1" x14ac:dyDescent="0.3">
      <c r="A26" s="766" t="s">
        <v>23</v>
      </c>
      <c r="B26" s="766"/>
      <c r="C26" s="766"/>
      <c r="D26" s="766"/>
      <c r="E26" s="766"/>
      <c r="F26" s="766"/>
      <c r="G26" s="766"/>
      <c r="H26" s="766"/>
      <c r="I26" s="766"/>
      <c r="J26" s="766"/>
      <c r="K26" s="766"/>
      <c r="L26" s="766"/>
      <c r="M26" s="766"/>
      <c r="N26" s="326"/>
      <c r="O26" s="326"/>
      <c r="P26" s="326"/>
      <c r="Q26" s="327"/>
    </row>
    <row r="27" spans="1:32" ht="153.75" thickBot="1" x14ac:dyDescent="0.3">
      <c r="A27" s="296" t="s">
        <v>137</v>
      </c>
      <c r="B27" s="328" t="s">
        <v>25</v>
      </c>
      <c r="C27" s="329" t="s">
        <v>120</v>
      </c>
      <c r="D27" s="329" t="s">
        <v>34</v>
      </c>
      <c r="E27" s="330" t="s">
        <v>62</v>
      </c>
      <c r="F27" s="331" t="s">
        <v>35</v>
      </c>
      <c r="G27" s="329" t="s">
        <v>69</v>
      </c>
      <c r="H27" s="329" t="s">
        <v>70</v>
      </c>
      <c r="I27" s="329" t="s">
        <v>71</v>
      </c>
      <c r="J27" s="329" t="s">
        <v>72</v>
      </c>
      <c r="K27" s="329" t="s">
        <v>73</v>
      </c>
      <c r="L27" s="329" t="s">
        <v>74</v>
      </c>
      <c r="M27" s="331" t="s">
        <v>75</v>
      </c>
    </row>
    <row r="28" spans="1:32" x14ac:dyDescent="0.25">
      <c r="A28" s="332"/>
      <c r="B28" s="332">
        <v>2015</v>
      </c>
      <c r="C28" s="332"/>
      <c r="D28" s="332" t="s">
        <v>27</v>
      </c>
      <c r="E28" s="332"/>
      <c r="F28" s="333"/>
      <c r="G28" s="332">
        <v>3</v>
      </c>
      <c r="H28" s="332">
        <v>2</v>
      </c>
      <c r="I28" s="332">
        <v>3</v>
      </c>
      <c r="J28" s="332">
        <v>2</v>
      </c>
      <c r="K28" s="332">
        <v>1</v>
      </c>
      <c r="L28" s="332">
        <v>1</v>
      </c>
      <c r="M28" s="333"/>
    </row>
    <row r="29" spans="1:32" x14ac:dyDescent="0.25">
      <c r="A29" s="334" t="s">
        <v>184</v>
      </c>
      <c r="B29" s="306">
        <v>12021</v>
      </c>
      <c r="C29" s="307">
        <f>B29/B43</f>
        <v>2.8231630417168665E-2</v>
      </c>
      <c r="D29" s="308">
        <v>8221</v>
      </c>
      <c r="E29" s="308">
        <f>D29*20%</f>
        <v>1644.2</v>
      </c>
      <c r="F29" s="309">
        <f>E29*25%</f>
        <v>411.05</v>
      </c>
      <c r="G29" s="308">
        <f>F29*3</f>
        <v>1233.1500000000001</v>
      </c>
      <c r="H29" s="308">
        <f>F29*2</f>
        <v>822.1</v>
      </c>
      <c r="I29" s="308">
        <f>F29*3</f>
        <v>1233.1500000000001</v>
      </c>
      <c r="J29" s="335">
        <f>F29*2</f>
        <v>822.1</v>
      </c>
      <c r="K29" s="308">
        <f>F29*1</f>
        <v>411.05</v>
      </c>
      <c r="L29" s="308">
        <f>F29*1</f>
        <v>411.05</v>
      </c>
      <c r="M29" s="313">
        <f>G29+H29+I29+J29+K29+L29</f>
        <v>4932.6000000000004</v>
      </c>
    </row>
    <row r="30" spans="1:32" x14ac:dyDescent="0.25">
      <c r="A30" s="334" t="s">
        <v>185</v>
      </c>
      <c r="B30" s="306">
        <v>44598</v>
      </c>
      <c r="C30" s="307">
        <f>B30/B43</f>
        <v>0.10473956021503103</v>
      </c>
      <c r="D30" s="308">
        <v>31090</v>
      </c>
      <c r="E30" s="308">
        <f t="shared" ref="E30:E42" si="16">D30*20%</f>
        <v>6218</v>
      </c>
      <c r="F30" s="309">
        <f t="shared" ref="F30:F42" si="17">E30*25%</f>
        <v>1554.5</v>
      </c>
      <c r="G30" s="308">
        <f t="shared" ref="G30:G42" si="18">F30*3</f>
        <v>4663.5</v>
      </c>
      <c r="H30" s="308">
        <f t="shared" ref="H30:H42" si="19">F30*2</f>
        <v>3109</v>
      </c>
      <c r="I30" s="308">
        <f t="shared" ref="I30:I42" si="20">F30*3</f>
        <v>4663.5</v>
      </c>
      <c r="J30" s="335">
        <f t="shared" ref="J30:J42" si="21">F30*2</f>
        <v>3109</v>
      </c>
      <c r="K30" s="308">
        <f t="shared" ref="K30:K42" si="22">F30*1</f>
        <v>1554.5</v>
      </c>
      <c r="L30" s="308">
        <f t="shared" ref="L30:L42" si="23">F30*1</f>
        <v>1554.5</v>
      </c>
      <c r="M30" s="313">
        <f t="shared" ref="M30:M42" si="24">G30+H30+I30+J30+K30+L30</f>
        <v>18654</v>
      </c>
    </row>
    <row r="31" spans="1:32" x14ac:dyDescent="0.25">
      <c r="A31" s="334" t="s">
        <v>186</v>
      </c>
      <c r="B31" s="306">
        <v>15321</v>
      </c>
      <c r="C31" s="307">
        <f>B31/B43</f>
        <v>3.5981766044542146E-2</v>
      </c>
      <c r="D31" s="308">
        <v>10415</v>
      </c>
      <c r="E31" s="308">
        <f t="shared" si="16"/>
        <v>2083</v>
      </c>
      <c r="F31" s="309">
        <f t="shared" si="17"/>
        <v>520.75</v>
      </c>
      <c r="G31" s="308">
        <f t="shared" si="18"/>
        <v>1562.25</v>
      </c>
      <c r="H31" s="308">
        <f t="shared" si="19"/>
        <v>1041.5</v>
      </c>
      <c r="I31" s="308">
        <f t="shared" si="20"/>
        <v>1562.25</v>
      </c>
      <c r="J31" s="335">
        <f t="shared" si="21"/>
        <v>1041.5</v>
      </c>
      <c r="K31" s="308">
        <f t="shared" si="22"/>
        <v>520.75</v>
      </c>
      <c r="L31" s="308">
        <f t="shared" si="23"/>
        <v>520.75</v>
      </c>
      <c r="M31" s="313">
        <f t="shared" si="24"/>
        <v>6249</v>
      </c>
    </row>
    <row r="32" spans="1:32" x14ac:dyDescent="0.25">
      <c r="A32" s="334" t="s">
        <v>187</v>
      </c>
      <c r="B32" s="306">
        <v>31130</v>
      </c>
      <c r="C32" s="307">
        <f>B32/B43</f>
        <v>7.3109612751556488E-2</v>
      </c>
      <c r="D32" s="308">
        <v>20157</v>
      </c>
      <c r="E32" s="308">
        <f t="shared" si="16"/>
        <v>4031.4</v>
      </c>
      <c r="F32" s="309">
        <f t="shared" si="17"/>
        <v>1007.85</v>
      </c>
      <c r="G32" s="308">
        <f t="shared" si="18"/>
        <v>3023.55</v>
      </c>
      <c r="H32" s="308">
        <f t="shared" si="19"/>
        <v>2015.7</v>
      </c>
      <c r="I32" s="308">
        <f t="shared" si="20"/>
        <v>3023.55</v>
      </c>
      <c r="J32" s="335">
        <f t="shared" si="21"/>
        <v>2015.7</v>
      </c>
      <c r="K32" s="308">
        <f t="shared" si="22"/>
        <v>1007.85</v>
      </c>
      <c r="L32" s="308">
        <f t="shared" si="23"/>
        <v>1007.85</v>
      </c>
      <c r="M32" s="313">
        <f t="shared" si="24"/>
        <v>12094.2</v>
      </c>
    </row>
    <row r="33" spans="1:17" x14ac:dyDescent="0.25">
      <c r="A33" s="334" t="s">
        <v>188</v>
      </c>
      <c r="B33" s="306">
        <v>24273</v>
      </c>
      <c r="C33" s="307">
        <f>B33/B43</f>
        <v>5.700577032825347E-2</v>
      </c>
      <c r="D33" s="308">
        <v>16943</v>
      </c>
      <c r="E33" s="308">
        <f t="shared" si="16"/>
        <v>3388.6000000000004</v>
      </c>
      <c r="F33" s="309">
        <f t="shared" si="17"/>
        <v>847.15000000000009</v>
      </c>
      <c r="G33" s="308">
        <f t="shared" si="18"/>
        <v>2541.4500000000003</v>
      </c>
      <c r="H33" s="308">
        <f t="shared" si="19"/>
        <v>1694.3000000000002</v>
      </c>
      <c r="I33" s="308">
        <f t="shared" si="20"/>
        <v>2541.4500000000003</v>
      </c>
      <c r="J33" s="335">
        <f t="shared" si="21"/>
        <v>1694.3000000000002</v>
      </c>
      <c r="K33" s="308">
        <f t="shared" si="22"/>
        <v>847.15000000000009</v>
      </c>
      <c r="L33" s="308">
        <f t="shared" si="23"/>
        <v>847.15000000000009</v>
      </c>
      <c r="M33" s="313">
        <f t="shared" si="24"/>
        <v>10165.799999999999</v>
      </c>
    </row>
    <row r="34" spans="1:17" x14ac:dyDescent="0.25">
      <c r="A34" s="334" t="s">
        <v>189</v>
      </c>
      <c r="B34" s="306">
        <v>28643</v>
      </c>
      <c r="C34" s="307">
        <f>B34/B43</f>
        <v>6.7268828719654103E-2</v>
      </c>
      <c r="D34" s="308">
        <v>18593</v>
      </c>
      <c r="E34" s="308">
        <f t="shared" si="16"/>
        <v>3718.6000000000004</v>
      </c>
      <c r="F34" s="309">
        <f t="shared" si="17"/>
        <v>929.65000000000009</v>
      </c>
      <c r="G34" s="308">
        <f t="shared" si="18"/>
        <v>2788.9500000000003</v>
      </c>
      <c r="H34" s="308">
        <f t="shared" si="19"/>
        <v>1859.3000000000002</v>
      </c>
      <c r="I34" s="308">
        <f t="shared" si="20"/>
        <v>2788.9500000000003</v>
      </c>
      <c r="J34" s="335">
        <f t="shared" si="21"/>
        <v>1859.3000000000002</v>
      </c>
      <c r="K34" s="308">
        <f t="shared" si="22"/>
        <v>929.65000000000009</v>
      </c>
      <c r="L34" s="308">
        <f t="shared" si="23"/>
        <v>929.65000000000009</v>
      </c>
      <c r="M34" s="313">
        <f t="shared" si="24"/>
        <v>11155.8</v>
      </c>
    </row>
    <row r="35" spans="1:17" x14ac:dyDescent="0.25">
      <c r="A35" s="334" t="s">
        <v>190</v>
      </c>
      <c r="B35" s="306">
        <v>19222</v>
      </c>
      <c r="C35" s="307">
        <f>B35/B43</f>
        <v>4.5143365766476672E-2</v>
      </c>
      <c r="D35" s="308">
        <v>13290</v>
      </c>
      <c r="E35" s="308">
        <f t="shared" si="16"/>
        <v>2658</v>
      </c>
      <c r="F35" s="309">
        <f t="shared" si="17"/>
        <v>664.5</v>
      </c>
      <c r="G35" s="308">
        <f t="shared" si="18"/>
        <v>1993.5</v>
      </c>
      <c r="H35" s="308">
        <f t="shared" si="19"/>
        <v>1329</v>
      </c>
      <c r="I35" s="308">
        <f t="shared" si="20"/>
        <v>1993.5</v>
      </c>
      <c r="J35" s="335">
        <f t="shared" si="21"/>
        <v>1329</v>
      </c>
      <c r="K35" s="308">
        <f t="shared" si="22"/>
        <v>664.5</v>
      </c>
      <c r="L35" s="308">
        <f t="shared" si="23"/>
        <v>664.5</v>
      </c>
      <c r="M35" s="313">
        <f t="shared" si="24"/>
        <v>7974</v>
      </c>
    </row>
    <row r="36" spans="1:17" x14ac:dyDescent="0.25">
      <c r="A36" s="334" t="s">
        <v>191</v>
      </c>
      <c r="B36" s="306">
        <v>5885</v>
      </c>
      <c r="C36" s="307">
        <f>B36/B43</f>
        <v>1.3821075202149371E-2</v>
      </c>
      <c r="D36" s="308">
        <v>4173</v>
      </c>
      <c r="E36" s="308">
        <f t="shared" si="16"/>
        <v>834.6</v>
      </c>
      <c r="F36" s="309">
        <f t="shared" si="17"/>
        <v>208.65</v>
      </c>
      <c r="G36" s="308">
        <f t="shared" si="18"/>
        <v>625.95000000000005</v>
      </c>
      <c r="H36" s="308">
        <f t="shared" si="19"/>
        <v>417.3</v>
      </c>
      <c r="I36" s="308">
        <f t="shared" si="20"/>
        <v>625.95000000000005</v>
      </c>
      <c r="J36" s="335">
        <f t="shared" si="21"/>
        <v>417.3</v>
      </c>
      <c r="K36" s="308">
        <f t="shared" si="22"/>
        <v>208.65</v>
      </c>
      <c r="L36" s="308">
        <f t="shared" si="23"/>
        <v>208.65</v>
      </c>
      <c r="M36" s="313">
        <f t="shared" si="24"/>
        <v>2503.8000000000002</v>
      </c>
    </row>
    <row r="37" spans="1:17" x14ac:dyDescent="0.25">
      <c r="A37" s="334" t="s">
        <v>197</v>
      </c>
      <c r="B37" s="306">
        <v>50300</v>
      </c>
      <c r="C37" s="307">
        <f>B37/B43</f>
        <v>0.11813085516875334</v>
      </c>
      <c r="D37" s="308">
        <v>35154</v>
      </c>
      <c r="E37" s="308">
        <f t="shared" si="16"/>
        <v>7030.8</v>
      </c>
      <c r="F37" s="309">
        <f t="shared" si="17"/>
        <v>1757.7</v>
      </c>
      <c r="G37" s="308">
        <f t="shared" si="18"/>
        <v>5273.1</v>
      </c>
      <c r="H37" s="308">
        <f t="shared" si="19"/>
        <v>3515.4</v>
      </c>
      <c r="I37" s="308">
        <f t="shared" si="20"/>
        <v>5273.1</v>
      </c>
      <c r="J37" s="335">
        <f t="shared" si="21"/>
        <v>3515.4</v>
      </c>
      <c r="K37" s="308">
        <f t="shared" si="22"/>
        <v>1757.7</v>
      </c>
      <c r="L37" s="308">
        <f t="shared" si="23"/>
        <v>1757.7</v>
      </c>
      <c r="M37" s="313">
        <f t="shared" si="24"/>
        <v>21092.400000000001</v>
      </c>
    </row>
    <row r="38" spans="1:17" x14ac:dyDescent="0.25">
      <c r="A38" s="334" t="s">
        <v>192</v>
      </c>
      <c r="B38" s="306">
        <v>26126</v>
      </c>
      <c r="C38" s="307">
        <f>B38/B43</f>
        <v>6.1357588909321067E-2</v>
      </c>
      <c r="D38" s="308">
        <v>16803</v>
      </c>
      <c r="E38" s="308">
        <f t="shared" si="16"/>
        <v>3360.6000000000004</v>
      </c>
      <c r="F38" s="309">
        <f t="shared" si="17"/>
        <v>840.15000000000009</v>
      </c>
      <c r="G38" s="308">
        <f t="shared" si="18"/>
        <v>2520.4500000000003</v>
      </c>
      <c r="H38" s="308">
        <f t="shared" si="19"/>
        <v>1680.3000000000002</v>
      </c>
      <c r="I38" s="308">
        <f t="shared" si="20"/>
        <v>2520.4500000000003</v>
      </c>
      <c r="J38" s="335">
        <f t="shared" si="21"/>
        <v>1680.3000000000002</v>
      </c>
      <c r="K38" s="308">
        <f t="shared" si="22"/>
        <v>840.15000000000009</v>
      </c>
      <c r="L38" s="308">
        <f t="shared" si="23"/>
        <v>840.15000000000009</v>
      </c>
      <c r="M38" s="313">
        <f t="shared" si="24"/>
        <v>10081.799999999999</v>
      </c>
    </row>
    <row r="39" spans="1:17" x14ac:dyDescent="0.25">
      <c r="A39" s="334" t="s">
        <v>193</v>
      </c>
      <c r="B39" s="306">
        <v>26588</v>
      </c>
      <c r="C39" s="307">
        <f>B39/B43</f>
        <v>6.2442607897153349E-2</v>
      </c>
      <c r="D39" s="308">
        <v>17648</v>
      </c>
      <c r="E39" s="308">
        <f t="shared" si="16"/>
        <v>3529.6000000000004</v>
      </c>
      <c r="F39" s="309">
        <f t="shared" si="17"/>
        <v>882.40000000000009</v>
      </c>
      <c r="G39" s="308">
        <f t="shared" si="18"/>
        <v>2647.2000000000003</v>
      </c>
      <c r="H39" s="308">
        <f t="shared" si="19"/>
        <v>1764.8000000000002</v>
      </c>
      <c r="I39" s="308">
        <f t="shared" si="20"/>
        <v>2647.2000000000003</v>
      </c>
      <c r="J39" s="335">
        <f t="shared" si="21"/>
        <v>1764.8000000000002</v>
      </c>
      <c r="K39" s="308">
        <f t="shared" si="22"/>
        <v>882.40000000000009</v>
      </c>
      <c r="L39" s="308">
        <f t="shared" si="23"/>
        <v>882.40000000000009</v>
      </c>
      <c r="M39" s="313">
        <f t="shared" si="24"/>
        <v>10588.8</v>
      </c>
    </row>
    <row r="40" spans="1:17" x14ac:dyDescent="0.25">
      <c r="A40" s="334" t="s">
        <v>194</v>
      </c>
      <c r="B40" s="306">
        <v>7747</v>
      </c>
      <c r="C40" s="307">
        <f>B40/B43</f>
        <v>1.8194030516746163E-2</v>
      </c>
      <c r="D40" s="308">
        <v>5262</v>
      </c>
      <c r="E40" s="308">
        <f t="shared" si="16"/>
        <v>1052.4000000000001</v>
      </c>
      <c r="F40" s="309">
        <f t="shared" si="17"/>
        <v>263.10000000000002</v>
      </c>
      <c r="G40" s="308">
        <f t="shared" si="18"/>
        <v>789.30000000000007</v>
      </c>
      <c r="H40" s="308">
        <f t="shared" si="19"/>
        <v>526.20000000000005</v>
      </c>
      <c r="I40" s="308">
        <f t="shared" si="20"/>
        <v>789.30000000000007</v>
      </c>
      <c r="J40" s="335">
        <f t="shared" si="21"/>
        <v>526.20000000000005</v>
      </c>
      <c r="K40" s="308">
        <f t="shared" si="22"/>
        <v>263.10000000000002</v>
      </c>
      <c r="L40" s="308">
        <f t="shared" si="23"/>
        <v>263.10000000000002</v>
      </c>
      <c r="M40" s="313">
        <f t="shared" si="24"/>
        <v>3157.2</v>
      </c>
    </row>
    <row r="41" spans="1:17" x14ac:dyDescent="0.25">
      <c r="A41" s="334" t="s">
        <v>195</v>
      </c>
      <c r="B41" s="306">
        <v>124577</v>
      </c>
      <c r="C41" s="307">
        <f>B41/B43</f>
        <v>0.29257231698524422</v>
      </c>
      <c r="D41" s="308">
        <v>83480</v>
      </c>
      <c r="E41" s="308">
        <f t="shared" si="16"/>
        <v>16696</v>
      </c>
      <c r="F41" s="309">
        <f t="shared" si="17"/>
        <v>4174</v>
      </c>
      <c r="G41" s="308">
        <f t="shared" si="18"/>
        <v>12522</v>
      </c>
      <c r="H41" s="308">
        <f t="shared" si="19"/>
        <v>8348</v>
      </c>
      <c r="I41" s="308">
        <f t="shared" si="20"/>
        <v>12522</v>
      </c>
      <c r="J41" s="335">
        <f t="shared" si="21"/>
        <v>8348</v>
      </c>
      <c r="K41" s="308">
        <f t="shared" si="22"/>
        <v>4174</v>
      </c>
      <c r="L41" s="308">
        <f t="shared" si="23"/>
        <v>4174</v>
      </c>
      <c r="M41" s="313">
        <f t="shared" si="24"/>
        <v>50088</v>
      </c>
    </row>
    <row r="42" spans="1:17" x14ac:dyDescent="0.25">
      <c r="A42" s="334" t="s">
        <v>196</v>
      </c>
      <c r="B42" s="306">
        <v>9368</v>
      </c>
      <c r="C42" s="307">
        <f>B42/B43</f>
        <v>2.2000991077949925E-2</v>
      </c>
      <c r="D42" s="308">
        <v>6722</v>
      </c>
      <c r="E42" s="308">
        <f t="shared" si="16"/>
        <v>1344.4</v>
      </c>
      <c r="F42" s="309">
        <f t="shared" si="17"/>
        <v>336.1</v>
      </c>
      <c r="G42" s="308">
        <f t="shared" si="18"/>
        <v>1008.3000000000001</v>
      </c>
      <c r="H42" s="308">
        <f t="shared" si="19"/>
        <v>672.2</v>
      </c>
      <c r="I42" s="308">
        <f t="shared" si="20"/>
        <v>1008.3000000000001</v>
      </c>
      <c r="J42" s="335">
        <f t="shared" si="21"/>
        <v>672.2</v>
      </c>
      <c r="K42" s="308">
        <f t="shared" si="22"/>
        <v>336.1</v>
      </c>
      <c r="L42" s="308">
        <f t="shared" si="23"/>
        <v>336.1</v>
      </c>
      <c r="M42" s="313">
        <f t="shared" si="24"/>
        <v>4033.2</v>
      </c>
    </row>
    <row r="43" spans="1:17" x14ac:dyDescent="0.25">
      <c r="A43" s="318" t="s">
        <v>28</v>
      </c>
      <c r="B43" s="318">
        <f>SUM(B29:B42)</f>
        <v>425799</v>
      </c>
      <c r="C43" s="319">
        <f>SUM(C29:C42)</f>
        <v>1</v>
      </c>
      <c r="D43" s="318">
        <f t="shared" ref="D43:M43" si="25">SUM(D29:D42)</f>
        <v>287951</v>
      </c>
      <c r="E43" s="319">
        <f>SUM(E29:E42)</f>
        <v>57590.200000000004</v>
      </c>
      <c r="F43" s="319">
        <f>SUM(F29:F42)</f>
        <v>14397.550000000001</v>
      </c>
      <c r="G43" s="319">
        <f t="shared" si="25"/>
        <v>43192.650000000009</v>
      </c>
      <c r="H43" s="319">
        <f t="shared" si="25"/>
        <v>28795.100000000002</v>
      </c>
      <c r="I43" s="319">
        <f t="shared" si="25"/>
        <v>43192.650000000009</v>
      </c>
      <c r="J43" s="336">
        <f t="shared" si="25"/>
        <v>28795.100000000002</v>
      </c>
      <c r="K43" s="319">
        <f t="shared" si="25"/>
        <v>14397.550000000001</v>
      </c>
      <c r="L43" s="319">
        <f t="shared" si="25"/>
        <v>14397.550000000001</v>
      </c>
      <c r="M43" s="319">
        <f t="shared" si="25"/>
        <v>172770.60000000003</v>
      </c>
    </row>
    <row r="44" spans="1:17" ht="153.75" thickBot="1" x14ac:dyDescent="0.3">
      <c r="A44" s="763" t="s">
        <v>82</v>
      </c>
      <c r="B44" s="764"/>
      <c r="C44" s="764"/>
      <c r="D44" s="764"/>
      <c r="E44" s="765"/>
      <c r="F44" s="337" t="s">
        <v>29</v>
      </c>
      <c r="G44" s="338" t="s">
        <v>78</v>
      </c>
      <c r="H44" s="338" t="s">
        <v>79</v>
      </c>
      <c r="I44" s="338" t="s">
        <v>78</v>
      </c>
      <c r="J44" s="338" t="s">
        <v>79</v>
      </c>
      <c r="K44" s="338" t="s">
        <v>80</v>
      </c>
      <c r="L44" s="338" t="s">
        <v>81</v>
      </c>
      <c r="M44" s="337"/>
    </row>
    <row r="45" spans="1:17" ht="13.5" thickBot="1" x14ac:dyDescent="0.3">
      <c r="A45" s="753"/>
      <c r="B45" s="754"/>
      <c r="C45" s="754"/>
      <c r="D45" s="754"/>
      <c r="E45" s="754"/>
      <c r="F45" s="754"/>
      <c r="G45" s="754"/>
      <c r="H45" s="754"/>
      <c r="I45" s="754"/>
      <c r="J45" s="754"/>
      <c r="K45" s="754"/>
      <c r="L45" s="754"/>
      <c r="M45" s="754"/>
      <c r="N45" s="754"/>
      <c r="O45" s="754"/>
      <c r="P45" s="754"/>
      <c r="Q45" s="755"/>
    </row>
  </sheetData>
  <mergeCells count="9">
    <mergeCell ref="A45:Q45"/>
    <mergeCell ref="A1:Q1"/>
    <mergeCell ref="A2:Q2"/>
    <mergeCell ref="A3:Q3"/>
    <mergeCell ref="A21:E21"/>
    <mergeCell ref="A25:M25"/>
    <mergeCell ref="A26:M26"/>
    <mergeCell ref="A24:Q24"/>
    <mergeCell ref="A44:E44"/>
  </mergeCells>
  <pageMargins left="0.511811024" right="0.511811024" top="0.78740157499999996" bottom="0.78740157499999996" header="0.31496062000000002" footer="0.3149606200000000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topLeftCell="A6" workbookViewId="0">
      <selection activeCell="N8" sqref="N8:N21"/>
    </sheetView>
  </sheetViews>
  <sheetFormatPr defaultColWidth="28" defaultRowHeight="15" x14ac:dyDescent="0.25"/>
  <cols>
    <col min="2" max="2" width="11.7109375" customWidth="1"/>
    <col min="3" max="3" width="10" bestFit="1" customWidth="1"/>
    <col min="4" max="11" width="11.42578125" bestFit="1" customWidth="1"/>
    <col min="12" max="12" width="13.85546875" bestFit="1" customWidth="1"/>
    <col min="13" max="13" width="11.140625" bestFit="1" customWidth="1"/>
    <col min="14" max="14" width="20.140625" style="12" customWidth="1"/>
  </cols>
  <sheetData>
    <row r="1" spans="1:14" ht="15.75" thickBot="1" x14ac:dyDescent="0.3">
      <c r="A1" t="s">
        <v>119</v>
      </c>
    </row>
    <row r="2" spans="1:14" ht="16.5" thickTop="1" x14ac:dyDescent="0.3">
      <c r="A2" s="775" t="s">
        <v>169</v>
      </c>
      <c r="B2" s="776"/>
      <c r="C2" s="776"/>
      <c r="D2" s="776"/>
      <c r="E2" s="776"/>
      <c r="F2" s="776"/>
      <c r="G2" s="776"/>
      <c r="H2" s="776"/>
      <c r="I2" s="776"/>
      <c r="J2" s="776"/>
      <c r="K2" s="776"/>
      <c r="L2" s="776"/>
      <c r="M2" s="777"/>
    </row>
    <row r="3" spans="1:14" ht="15.75" x14ac:dyDescent="0.3">
      <c r="A3" s="778" t="s">
        <v>162</v>
      </c>
      <c r="B3" s="779"/>
      <c r="C3" s="779"/>
      <c r="D3" s="779"/>
      <c r="E3" s="779"/>
      <c r="F3" s="779"/>
      <c r="G3" s="779"/>
      <c r="H3" s="779"/>
      <c r="I3" s="779"/>
      <c r="J3" s="779"/>
      <c r="K3" s="779"/>
      <c r="L3" s="779"/>
      <c r="M3" s="780"/>
    </row>
    <row r="4" spans="1:14" ht="30" customHeight="1" x14ac:dyDescent="0.3">
      <c r="A4" s="778" t="s">
        <v>140</v>
      </c>
      <c r="B4" s="779"/>
      <c r="C4" s="779"/>
      <c r="D4" s="779"/>
      <c r="E4" s="779"/>
      <c r="F4" s="779"/>
      <c r="G4" s="779"/>
      <c r="H4" s="779"/>
      <c r="I4" s="779"/>
      <c r="J4" s="779"/>
      <c r="K4" s="779"/>
      <c r="L4" s="779"/>
      <c r="M4" s="780"/>
    </row>
    <row r="5" spans="1:14" ht="16.5" thickBot="1" x14ac:dyDescent="0.35">
      <c r="A5" s="781" t="s">
        <v>156</v>
      </c>
      <c r="B5" s="782"/>
      <c r="C5" s="782"/>
      <c r="D5" s="782"/>
      <c r="E5" s="782"/>
      <c r="F5" s="782"/>
      <c r="G5" s="782"/>
      <c r="H5" s="782"/>
      <c r="I5" s="782"/>
      <c r="J5" s="782"/>
      <c r="K5" s="782"/>
      <c r="L5" s="782"/>
      <c r="M5" s="783"/>
    </row>
    <row r="6" spans="1:14" ht="31.5" thickTop="1" thickBot="1" x14ac:dyDescent="0.3">
      <c r="A6" s="66" t="s">
        <v>107</v>
      </c>
      <c r="B6" s="66" t="s">
        <v>108</v>
      </c>
      <c r="C6" s="66" t="s">
        <v>109</v>
      </c>
      <c r="D6" s="66" t="s">
        <v>110</v>
      </c>
      <c r="E6" s="66" t="s">
        <v>111</v>
      </c>
      <c r="F6" s="66" t="s">
        <v>112</v>
      </c>
      <c r="G6" s="66" t="s">
        <v>113</v>
      </c>
      <c r="H6" s="66" t="s">
        <v>114</v>
      </c>
      <c r="I6" s="66" t="s">
        <v>115</v>
      </c>
      <c r="J6" s="66" t="s">
        <v>116</v>
      </c>
      <c r="K6" s="66" t="s">
        <v>117</v>
      </c>
      <c r="L6" s="66" t="s">
        <v>118</v>
      </c>
      <c r="M6" s="66" t="s">
        <v>28</v>
      </c>
      <c r="N6" s="66" t="s">
        <v>200</v>
      </c>
    </row>
    <row r="7" spans="1:14" ht="17.25" thickTop="1" thickBot="1" x14ac:dyDescent="0.35">
      <c r="A7" s="67" t="s">
        <v>21</v>
      </c>
      <c r="B7" s="68">
        <v>30162</v>
      </c>
      <c r="C7" s="68">
        <v>34127</v>
      </c>
      <c r="D7" s="68">
        <v>35416</v>
      </c>
      <c r="E7" s="68">
        <v>38143</v>
      </c>
      <c r="F7" s="68">
        <v>69895</v>
      </c>
      <c r="G7" s="68">
        <v>68478</v>
      </c>
      <c r="H7" s="68">
        <v>57084</v>
      </c>
      <c r="I7" s="68">
        <v>44598</v>
      </c>
      <c r="J7" s="68">
        <v>26598</v>
      </c>
      <c r="K7" s="68">
        <v>14127</v>
      </c>
      <c r="L7" s="68">
        <v>7171</v>
      </c>
      <c r="M7" s="68">
        <v>425799</v>
      </c>
      <c r="N7" s="14">
        <f>F7+G7+H7+I7+J7+K7+L7</f>
        <v>287951</v>
      </c>
    </row>
    <row r="8" spans="1:14" ht="17.25" thickTop="1" thickBot="1" x14ac:dyDescent="0.35">
      <c r="A8" s="69" t="s">
        <v>141</v>
      </c>
      <c r="B8" s="71">
        <v>882</v>
      </c>
      <c r="C8" s="71">
        <v>834</v>
      </c>
      <c r="D8" s="71">
        <v>970</v>
      </c>
      <c r="E8" s="70">
        <v>1114</v>
      </c>
      <c r="F8" s="70">
        <v>1711</v>
      </c>
      <c r="G8" s="70">
        <v>1767</v>
      </c>
      <c r="H8" s="70">
        <v>1653</v>
      </c>
      <c r="I8" s="70">
        <v>1314</v>
      </c>
      <c r="J8" s="71">
        <v>899</v>
      </c>
      <c r="K8" s="71">
        <v>561</v>
      </c>
      <c r="L8" s="71">
        <v>316</v>
      </c>
      <c r="M8" s="70">
        <v>12021</v>
      </c>
      <c r="N8" s="14">
        <f t="shared" ref="N8:N21" si="0">F8+G8+H8+I8+J8+K8+L8</f>
        <v>8221</v>
      </c>
    </row>
    <row r="9" spans="1:14" ht="31.5" thickTop="1" thickBot="1" x14ac:dyDescent="0.35">
      <c r="A9" s="69" t="s">
        <v>142</v>
      </c>
      <c r="B9" s="70">
        <v>3329</v>
      </c>
      <c r="C9" s="70">
        <v>3064</v>
      </c>
      <c r="D9" s="70">
        <v>3575</v>
      </c>
      <c r="E9" s="70">
        <v>3540</v>
      </c>
      <c r="F9" s="70">
        <v>7258</v>
      </c>
      <c r="G9" s="70">
        <v>6941</v>
      </c>
      <c r="H9" s="70">
        <v>6291</v>
      </c>
      <c r="I9" s="70">
        <v>4929</v>
      </c>
      <c r="J9" s="70">
        <v>2979</v>
      </c>
      <c r="K9" s="70">
        <v>1796</v>
      </c>
      <c r="L9" s="71">
        <v>896</v>
      </c>
      <c r="M9" s="70">
        <v>44598</v>
      </c>
      <c r="N9" s="14">
        <f t="shared" si="0"/>
        <v>31090</v>
      </c>
    </row>
    <row r="10" spans="1:14" ht="17.25" thickTop="1" thickBot="1" x14ac:dyDescent="0.35">
      <c r="A10" s="69" t="s">
        <v>143</v>
      </c>
      <c r="B10" s="71">
        <v>990</v>
      </c>
      <c r="C10" s="70">
        <v>1372</v>
      </c>
      <c r="D10" s="70">
        <v>1208</v>
      </c>
      <c r="E10" s="70">
        <v>1336</v>
      </c>
      <c r="F10" s="70">
        <v>2490</v>
      </c>
      <c r="G10" s="70">
        <v>2329</v>
      </c>
      <c r="H10" s="70">
        <v>2011</v>
      </c>
      <c r="I10" s="70">
        <v>1760</v>
      </c>
      <c r="J10" s="71">
        <v>965</v>
      </c>
      <c r="K10" s="71">
        <v>534</v>
      </c>
      <c r="L10" s="71">
        <v>326</v>
      </c>
      <c r="M10" s="70">
        <v>15321</v>
      </c>
      <c r="N10" s="14">
        <f t="shared" si="0"/>
        <v>10415</v>
      </c>
    </row>
    <row r="11" spans="1:14" ht="17.25" thickTop="1" thickBot="1" x14ac:dyDescent="0.35">
      <c r="A11" s="69" t="s">
        <v>144</v>
      </c>
      <c r="B11" s="70">
        <v>2555</v>
      </c>
      <c r="C11" s="70">
        <v>2590</v>
      </c>
      <c r="D11" s="70">
        <v>2797</v>
      </c>
      <c r="E11" s="70">
        <v>3031</v>
      </c>
      <c r="F11" s="70">
        <v>5101</v>
      </c>
      <c r="G11" s="70">
        <v>4908</v>
      </c>
      <c r="H11" s="70">
        <v>4037</v>
      </c>
      <c r="I11" s="70">
        <v>2963</v>
      </c>
      <c r="J11" s="70">
        <v>1792</v>
      </c>
      <c r="K11" s="71">
        <v>950</v>
      </c>
      <c r="L11" s="71">
        <v>406</v>
      </c>
      <c r="M11" s="70">
        <v>31130</v>
      </c>
      <c r="N11" s="14">
        <f t="shared" si="0"/>
        <v>20157</v>
      </c>
    </row>
    <row r="12" spans="1:14" ht="17.25" thickTop="1" thickBot="1" x14ac:dyDescent="0.35">
      <c r="A12" s="69" t="s">
        <v>145</v>
      </c>
      <c r="B12" s="70">
        <v>1388</v>
      </c>
      <c r="C12" s="70">
        <v>1823</v>
      </c>
      <c r="D12" s="70">
        <v>2132</v>
      </c>
      <c r="E12" s="70">
        <v>1987</v>
      </c>
      <c r="F12" s="70">
        <v>3380</v>
      </c>
      <c r="G12" s="70">
        <v>3949</v>
      </c>
      <c r="H12" s="70">
        <v>3443</v>
      </c>
      <c r="I12" s="70">
        <v>2733</v>
      </c>
      <c r="J12" s="70">
        <v>1803</v>
      </c>
      <c r="K12" s="70">
        <v>1072</v>
      </c>
      <c r="L12" s="71">
        <v>563</v>
      </c>
      <c r="M12" s="70">
        <v>24273</v>
      </c>
      <c r="N12" s="14">
        <f t="shared" si="0"/>
        <v>16943</v>
      </c>
    </row>
    <row r="13" spans="1:14" ht="17.25" thickTop="1" thickBot="1" x14ac:dyDescent="0.35">
      <c r="A13" s="69" t="s">
        <v>146</v>
      </c>
      <c r="B13" s="70">
        <v>2333</v>
      </c>
      <c r="C13" s="70">
        <v>2533</v>
      </c>
      <c r="D13" s="70">
        <v>2610</v>
      </c>
      <c r="E13" s="70">
        <v>2574</v>
      </c>
      <c r="F13" s="70">
        <v>5072</v>
      </c>
      <c r="G13" s="70">
        <v>4897</v>
      </c>
      <c r="H13" s="70">
        <v>3467</v>
      </c>
      <c r="I13" s="70">
        <v>2606</v>
      </c>
      <c r="J13" s="70">
        <v>1506</v>
      </c>
      <c r="K13" s="71">
        <v>703</v>
      </c>
      <c r="L13" s="71">
        <v>342</v>
      </c>
      <c r="M13" s="70">
        <v>28643</v>
      </c>
      <c r="N13" s="14">
        <f t="shared" si="0"/>
        <v>18593</v>
      </c>
    </row>
    <row r="14" spans="1:14" ht="17.25" thickTop="1" thickBot="1" x14ac:dyDescent="0.35">
      <c r="A14" s="69" t="s">
        <v>147</v>
      </c>
      <c r="B14" s="70">
        <v>1358</v>
      </c>
      <c r="C14" s="70">
        <v>1535</v>
      </c>
      <c r="D14" s="70">
        <v>1394</v>
      </c>
      <c r="E14" s="70">
        <v>1645</v>
      </c>
      <c r="F14" s="70">
        <v>2850</v>
      </c>
      <c r="G14" s="70">
        <v>2946</v>
      </c>
      <c r="H14" s="70">
        <v>2709</v>
      </c>
      <c r="I14" s="70">
        <v>2088</v>
      </c>
      <c r="J14" s="70">
        <v>1369</v>
      </c>
      <c r="K14" s="71">
        <v>822</v>
      </c>
      <c r="L14" s="71">
        <v>506</v>
      </c>
      <c r="M14" s="70">
        <v>19222</v>
      </c>
      <c r="N14" s="14">
        <f t="shared" si="0"/>
        <v>13290</v>
      </c>
    </row>
    <row r="15" spans="1:14" ht="17.25" thickTop="1" thickBot="1" x14ac:dyDescent="0.35">
      <c r="A15" s="69" t="s">
        <v>148</v>
      </c>
      <c r="B15" s="71">
        <v>337</v>
      </c>
      <c r="C15" s="71">
        <v>436</v>
      </c>
      <c r="D15" s="71">
        <v>440</v>
      </c>
      <c r="E15" s="71">
        <v>499</v>
      </c>
      <c r="F15" s="71">
        <v>854</v>
      </c>
      <c r="G15" s="71">
        <v>919</v>
      </c>
      <c r="H15" s="71">
        <v>769</v>
      </c>
      <c r="I15" s="71">
        <v>793</v>
      </c>
      <c r="J15" s="71">
        <v>443</v>
      </c>
      <c r="K15" s="71">
        <v>271</v>
      </c>
      <c r="L15" s="71">
        <v>124</v>
      </c>
      <c r="M15" s="70">
        <v>5885</v>
      </c>
      <c r="N15" s="14">
        <f t="shared" si="0"/>
        <v>4173</v>
      </c>
    </row>
    <row r="16" spans="1:14" ht="17.25" thickTop="1" thickBot="1" x14ac:dyDescent="0.35">
      <c r="A16" s="69" t="s">
        <v>149</v>
      </c>
      <c r="B16" s="70">
        <v>3366</v>
      </c>
      <c r="C16" s="70">
        <v>3496</v>
      </c>
      <c r="D16" s="70">
        <v>3801</v>
      </c>
      <c r="E16" s="70">
        <v>4483</v>
      </c>
      <c r="F16" s="70">
        <v>8572</v>
      </c>
      <c r="G16" s="70">
        <v>7719</v>
      </c>
      <c r="H16" s="70">
        <v>7154</v>
      </c>
      <c r="I16" s="70">
        <v>5661</v>
      </c>
      <c r="J16" s="70">
        <v>3258</v>
      </c>
      <c r="K16" s="70">
        <v>1817</v>
      </c>
      <c r="L16" s="71">
        <v>973</v>
      </c>
      <c r="M16" s="70">
        <v>50300</v>
      </c>
      <c r="N16" s="14">
        <f t="shared" si="0"/>
        <v>35154</v>
      </c>
    </row>
    <row r="17" spans="1:14" ht="17.25" thickTop="1" thickBot="1" x14ac:dyDescent="0.35">
      <c r="A17" s="69" t="s">
        <v>150</v>
      </c>
      <c r="B17" s="70">
        <v>2110</v>
      </c>
      <c r="C17" s="70">
        <v>2352</v>
      </c>
      <c r="D17" s="70">
        <v>2317</v>
      </c>
      <c r="E17" s="70">
        <v>2544</v>
      </c>
      <c r="F17" s="70">
        <v>4256</v>
      </c>
      <c r="G17" s="70">
        <v>4412</v>
      </c>
      <c r="H17" s="70">
        <v>3241</v>
      </c>
      <c r="I17" s="70">
        <v>2453</v>
      </c>
      <c r="J17" s="70">
        <v>1415</v>
      </c>
      <c r="K17" s="71">
        <v>687</v>
      </c>
      <c r="L17" s="71">
        <v>339</v>
      </c>
      <c r="M17" s="70">
        <v>26126</v>
      </c>
      <c r="N17" s="14">
        <f t="shared" si="0"/>
        <v>16803</v>
      </c>
    </row>
    <row r="18" spans="1:14" ht="17.25" thickTop="1" thickBot="1" x14ac:dyDescent="0.35">
      <c r="A18" s="69" t="s">
        <v>151</v>
      </c>
      <c r="B18" s="70">
        <v>2035</v>
      </c>
      <c r="C18" s="70">
        <v>2391</v>
      </c>
      <c r="D18" s="70">
        <v>2292</v>
      </c>
      <c r="E18" s="70">
        <v>2222</v>
      </c>
      <c r="F18" s="70">
        <v>4205</v>
      </c>
      <c r="G18" s="70">
        <v>4314</v>
      </c>
      <c r="H18" s="70">
        <v>3333</v>
      </c>
      <c r="I18" s="70">
        <v>2684</v>
      </c>
      <c r="J18" s="70">
        <v>1660</v>
      </c>
      <c r="K18" s="71">
        <v>955</v>
      </c>
      <c r="L18" s="71">
        <v>497</v>
      </c>
      <c r="M18" s="70">
        <v>26588</v>
      </c>
      <c r="N18" s="14">
        <f t="shared" si="0"/>
        <v>17648</v>
      </c>
    </row>
    <row r="19" spans="1:14" ht="17.25" thickTop="1" thickBot="1" x14ac:dyDescent="0.35">
      <c r="A19" s="69" t="s">
        <v>152</v>
      </c>
      <c r="B19" s="71">
        <v>516</v>
      </c>
      <c r="C19" s="71">
        <v>592</v>
      </c>
      <c r="D19" s="71">
        <v>625</v>
      </c>
      <c r="E19" s="71">
        <v>752</v>
      </c>
      <c r="F19" s="70">
        <v>1029</v>
      </c>
      <c r="G19" s="70">
        <v>1151</v>
      </c>
      <c r="H19" s="70">
        <v>1147</v>
      </c>
      <c r="I19" s="71">
        <v>803</v>
      </c>
      <c r="J19" s="71">
        <v>584</v>
      </c>
      <c r="K19" s="71">
        <v>348</v>
      </c>
      <c r="L19" s="71">
        <v>200</v>
      </c>
      <c r="M19" s="70">
        <v>7747</v>
      </c>
      <c r="N19" s="14">
        <f t="shared" si="0"/>
        <v>5262</v>
      </c>
    </row>
    <row r="20" spans="1:14" ht="17.25" thickTop="1" thickBot="1" x14ac:dyDescent="0.35">
      <c r="A20" s="69" t="s">
        <v>153</v>
      </c>
      <c r="B20" s="70">
        <v>8359</v>
      </c>
      <c r="C20" s="70">
        <v>10445</v>
      </c>
      <c r="D20" s="70">
        <v>10626</v>
      </c>
      <c r="E20" s="70">
        <v>11667</v>
      </c>
      <c r="F20" s="70">
        <v>21527</v>
      </c>
      <c r="G20" s="70">
        <v>20691</v>
      </c>
      <c r="H20" s="70">
        <v>16426</v>
      </c>
      <c r="I20" s="70">
        <v>12751</v>
      </c>
      <c r="J20" s="70">
        <v>7355</v>
      </c>
      <c r="K20" s="70">
        <v>3241</v>
      </c>
      <c r="L20" s="70">
        <v>1489</v>
      </c>
      <c r="M20" s="70">
        <v>124577</v>
      </c>
      <c r="N20" s="14">
        <f t="shared" si="0"/>
        <v>83480</v>
      </c>
    </row>
    <row r="21" spans="1:14" ht="17.25" thickTop="1" thickBot="1" x14ac:dyDescent="0.35">
      <c r="A21" s="69" t="s">
        <v>154</v>
      </c>
      <c r="B21" s="71">
        <v>604</v>
      </c>
      <c r="C21" s="71">
        <v>664</v>
      </c>
      <c r="D21" s="71">
        <v>629</v>
      </c>
      <c r="E21" s="71">
        <v>749</v>
      </c>
      <c r="F21" s="70">
        <v>1590</v>
      </c>
      <c r="G21" s="70">
        <v>1535</v>
      </c>
      <c r="H21" s="70">
        <v>1403</v>
      </c>
      <c r="I21" s="70">
        <v>1060</v>
      </c>
      <c r="J21" s="71">
        <v>570</v>
      </c>
      <c r="K21" s="71">
        <v>370</v>
      </c>
      <c r="L21" s="71">
        <v>194</v>
      </c>
      <c r="M21" s="70">
        <v>9368</v>
      </c>
      <c r="N21" s="14">
        <f t="shared" si="0"/>
        <v>6722</v>
      </c>
    </row>
    <row r="22" spans="1:14" ht="16.5" thickTop="1" x14ac:dyDescent="0.3">
      <c r="A22" s="784" t="s">
        <v>163</v>
      </c>
      <c r="B22" s="785"/>
      <c r="C22" s="785"/>
      <c r="D22" s="785"/>
      <c r="E22" s="785"/>
      <c r="F22" s="785"/>
      <c r="G22" s="785"/>
      <c r="H22" s="785"/>
      <c r="I22" s="785"/>
      <c r="J22" s="785"/>
      <c r="K22" s="785"/>
      <c r="L22" s="785"/>
      <c r="M22" s="786"/>
    </row>
    <row r="23" spans="1:14" x14ac:dyDescent="0.25">
      <c r="A23" s="787"/>
      <c r="B23" s="788"/>
      <c r="C23" s="788"/>
      <c r="D23" s="788"/>
      <c r="E23" s="788"/>
      <c r="F23" s="788"/>
      <c r="G23" s="788"/>
      <c r="H23" s="788"/>
      <c r="I23" s="788"/>
      <c r="J23" s="788"/>
      <c r="K23" s="788"/>
      <c r="L23" s="788"/>
      <c r="M23" s="789"/>
    </row>
    <row r="24" spans="1:14" ht="15" customHeight="1" x14ac:dyDescent="0.25">
      <c r="A24" s="790" t="s">
        <v>164</v>
      </c>
      <c r="B24" s="791"/>
      <c r="C24" s="791"/>
      <c r="D24" s="791"/>
      <c r="E24" s="791"/>
      <c r="F24" s="791"/>
      <c r="G24" s="791"/>
      <c r="H24" s="791"/>
      <c r="I24" s="791"/>
      <c r="J24" s="791"/>
      <c r="K24" s="791"/>
      <c r="L24" s="791"/>
      <c r="M24" s="792"/>
    </row>
    <row r="25" spans="1:14" ht="15.75" x14ac:dyDescent="0.3">
      <c r="A25" s="769" t="s">
        <v>165</v>
      </c>
      <c r="B25" s="770"/>
      <c r="C25" s="770"/>
      <c r="D25" s="770"/>
      <c r="E25" s="770"/>
      <c r="F25" s="770"/>
      <c r="G25" s="770"/>
      <c r="H25" s="770"/>
      <c r="I25" s="770"/>
      <c r="J25" s="770"/>
      <c r="K25" s="770"/>
      <c r="L25" s="770"/>
      <c r="M25" s="771"/>
    </row>
    <row r="26" spans="1:14" x14ac:dyDescent="0.25">
      <c r="A26" s="793"/>
      <c r="B26" s="794"/>
      <c r="C26" s="794"/>
      <c r="D26" s="794"/>
      <c r="E26" s="794"/>
      <c r="F26" s="794"/>
      <c r="G26" s="794"/>
      <c r="H26" s="794"/>
      <c r="I26" s="794"/>
      <c r="J26" s="794"/>
      <c r="K26" s="794"/>
      <c r="L26" s="794"/>
      <c r="M26" s="795"/>
    </row>
    <row r="27" spans="1:14" ht="15.75" x14ac:dyDescent="0.3">
      <c r="A27" s="796" t="s">
        <v>166</v>
      </c>
      <c r="B27" s="797"/>
      <c r="C27" s="797"/>
      <c r="D27" s="797"/>
      <c r="E27" s="797"/>
      <c r="F27" s="797"/>
      <c r="G27" s="797"/>
      <c r="H27" s="797"/>
      <c r="I27" s="797"/>
      <c r="J27" s="797"/>
      <c r="K27" s="797"/>
      <c r="L27" s="797"/>
      <c r="M27" s="798"/>
    </row>
    <row r="28" spans="1:14" x14ac:dyDescent="0.25">
      <c r="A28" s="787"/>
      <c r="B28" s="788"/>
      <c r="C28" s="788"/>
      <c r="D28" s="788"/>
      <c r="E28" s="788"/>
      <c r="F28" s="788"/>
      <c r="G28" s="788"/>
      <c r="H28" s="788"/>
      <c r="I28" s="788"/>
      <c r="J28" s="788"/>
      <c r="K28" s="788"/>
      <c r="L28" s="788"/>
      <c r="M28" s="789"/>
    </row>
    <row r="29" spans="1:14" ht="15" customHeight="1" x14ac:dyDescent="0.25">
      <c r="A29" s="790" t="s">
        <v>167</v>
      </c>
      <c r="B29" s="791"/>
      <c r="C29" s="791"/>
      <c r="D29" s="791"/>
      <c r="E29" s="791"/>
      <c r="F29" s="791"/>
      <c r="G29" s="791"/>
      <c r="H29" s="791"/>
      <c r="I29" s="791"/>
      <c r="J29" s="791"/>
      <c r="K29" s="791"/>
      <c r="L29" s="791"/>
      <c r="M29" s="792"/>
    </row>
    <row r="30" spans="1:14" ht="15.75" x14ac:dyDescent="0.3">
      <c r="A30" s="769" t="s">
        <v>168</v>
      </c>
      <c r="B30" s="770"/>
      <c r="C30" s="770"/>
      <c r="D30" s="770"/>
      <c r="E30" s="770"/>
      <c r="F30" s="770"/>
      <c r="G30" s="770"/>
      <c r="H30" s="770"/>
      <c r="I30" s="770"/>
      <c r="J30" s="770"/>
      <c r="K30" s="770"/>
      <c r="L30" s="770"/>
      <c r="M30" s="771"/>
    </row>
    <row r="31" spans="1:14" ht="15.75" x14ac:dyDescent="0.3">
      <c r="A31" s="772"/>
      <c r="B31" s="773"/>
      <c r="C31" s="773"/>
      <c r="D31" s="773"/>
      <c r="E31" s="773"/>
      <c r="F31" s="773"/>
      <c r="G31" s="773"/>
      <c r="H31" s="773"/>
      <c r="I31" s="773"/>
      <c r="J31" s="773"/>
      <c r="K31" s="773"/>
      <c r="L31" s="773"/>
      <c r="M31" s="774"/>
    </row>
  </sheetData>
  <mergeCells count="14">
    <mergeCell ref="A30:M30"/>
    <mergeCell ref="A31:M31"/>
    <mergeCell ref="A2:M2"/>
    <mergeCell ref="A3:M3"/>
    <mergeCell ref="A4:M4"/>
    <mergeCell ref="A5:M5"/>
    <mergeCell ref="A22:M22"/>
    <mergeCell ref="A23:M23"/>
    <mergeCell ref="A24:M24"/>
    <mergeCell ref="A25:M25"/>
    <mergeCell ref="A26:M26"/>
    <mergeCell ref="A27:M27"/>
    <mergeCell ref="A28:M28"/>
    <mergeCell ref="A29:M29"/>
  </mergeCells>
  <hyperlinks>
    <hyperlink ref="A24" r:id="rId1" display="http://tabnet.datasus.gov.br/cgi/www.ripsa.org.br"/>
    <hyperlink ref="A29" r:id="rId2" display="http://www.ripsa.org.br/"/>
  </hyperlinks>
  <pageMargins left="0.511811024" right="0.511811024" top="0.78740157499999996" bottom="0.78740157499999996" header="0.31496062000000002" footer="0.31496062000000002"/>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31"/>
  <sheetViews>
    <sheetView topLeftCell="A10" workbookViewId="0">
      <selection activeCell="B8" sqref="B8:B21"/>
    </sheetView>
  </sheetViews>
  <sheetFormatPr defaultRowHeight="15" x14ac:dyDescent="0.25"/>
  <cols>
    <col min="1" max="1" width="29.7109375" customWidth="1"/>
  </cols>
  <sheetData>
    <row r="2" spans="1:3" ht="15.75" thickBot="1" x14ac:dyDescent="0.3"/>
    <row r="3" spans="1:3" ht="16.5" customHeight="1" thickTop="1" x14ac:dyDescent="0.3">
      <c r="A3" s="775" t="s">
        <v>155</v>
      </c>
      <c r="B3" s="776"/>
      <c r="C3" s="777"/>
    </row>
    <row r="4" spans="1:3" ht="105" customHeight="1" x14ac:dyDescent="0.3">
      <c r="A4" s="778" t="s">
        <v>140</v>
      </c>
      <c r="B4" s="779"/>
      <c r="C4" s="780"/>
    </row>
    <row r="5" spans="1:3" ht="16.5" thickBot="1" x14ac:dyDescent="0.35">
      <c r="A5" s="781" t="s">
        <v>156</v>
      </c>
      <c r="B5" s="782"/>
      <c r="C5" s="783"/>
    </row>
    <row r="6" spans="1:3" ht="46.5" thickTop="1" thickBot="1" x14ac:dyDescent="0.3">
      <c r="A6" s="66" t="s">
        <v>107</v>
      </c>
      <c r="B6" s="66" t="s">
        <v>157</v>
      </c>
    </row>
    <row r="7" spans="1:3" ht="17.25" thickTop="1" thickBot="1" x14ac:dyDescent="0.35">
      <c r="A7" s="67" t="s">
        <v>21</v>
      </c>
      <c r="B7" s="68">
        <v>6167</v>
      </c>
    </row>
    <row r="8" spans="1:3" ht="17.25" thickTop="1" thickBot="1" x14ac:dyDescent="0.35">
      <c r="A8" s="69" t="s">
        <v>141</v>
      </c>
      <c r="B8" s="71">
        <v>163</v>
      </c>
    </row>
    <row r="9" spans="1:3" ht="17.25" thickTop="1" thickBot="1" x14ac:dyDescent="0.35">
      <c r="A9" s="69" t="s">
        <v>142</v>
      </c>
      <c r="B9" s="71">
        <v>688</v>
      </c>
    </row>
    <row r="10" spans="1:3" ht="17.25" thickTop="1" thickBot="1" x14ac:dyDescent="0.35">
      <c r="A10" s="69" t="s">
        <v>143</v>
      </c>
      <c r="B10" s="71">
        <v>215</v>
      </c>
    </row>
    <row r="11" spans="1:3" ht="17.25" thickTop="1" thickBot="1" x14ac:dyDescent="0.35">
      <c r="A11" s="69" t="s">
        <v>144</v>
      </c>
      <c r="B11" s="71">
        <v>411</v>
      </c>
    </row>
    <row r="12" spans="1:3" ht="17.25" thickTop="1" thickBot="1" x14ac:dyDescent="0.35">
      <c r="A12" s="69" t="s">
        <v>145</v>
      </c>
      <c r="B12" s="71">
        <v>342</v>
      </c>
    </row>
    <row r="13" spans="1:3" ht="17.25" thickTop="1" thickBot="1" x14ac:dyDescent="0.35">
      <c r="A13" s="69" t="s">
        <v>146</v>
      </c>
      <c r="B13" s="71">
        <v>507</v>
      </c>
    </row>
    <row r="14" spans="1:3" ht="17.25" thickTop="1" thickBot="1" x14ac:dyDescent="0.35">
      <c r="A14" s="69" t="s">
        <v>147</v>
      </c>
      <c r="B14" s="71">
        <v>263</v>
      </c>
    </row>
    <row r="15" spans="1:3" ht="17.25" thickTop="1" thickBot="1" x14ac:dyDescent="0.35">
      <c r="A15" s="69" t="s">
        <v>148</v>
      </c>
      <c r="B15" s="71">
        <v>88</v>
      </c>
    </row>
    <row r="16" spans="1:3" ht="17.25" thickTop="1" thickBot="1" x14ac:dyDescent="0.35">
      <c r="A16" s="69" t="s">
        <v>149</v>
      </c>
      <c r="B16" s="71">
        <v>711</v>
      </c>
    </row>
    <row r="17" spans="1:3" ht="17.25" thickTop="1" thickBot="1" x14ac:dyDescent="0.35">
      <c r="A17" s="69" t="s">
        <v>150</v>
      </c>
      <c r="B17" s="71">
        <v>360</v>
      </c>
    </row>
    <row r="18" spans="1:3" ht="17.25" thickTop="1" thickBot="1" x14ac:dyDescent="0.35">
      <c r="A18" s="69" t="s">
        <v>151</v>
      </c>
      <c r="B18" s="71">
        <v>381</v>
      </c>
    </row>
    <row r="19" spans="1:3" ht="17.25" thickTop="1" thickBot="1" x14ac:dyDescent="0.35">
      <c r="A19" s="69" t="s">
        <v>152</v>
      </c>
      <c r="B19" s="71">
        <v>89</v>
      </c>
    </row>
    <row r="20" spans="1:3" ht="17.25" thickTop="1" thickBot="1" x14ac:dyDescent="0.35">
      <c r="A20" s="69" t="s">
        <v>153</v>
      </c>
      <c r="B20" s="70">
        <v>1842</v>
      </c>
    </row>
    <row r="21" spans="1:3" ht="17.25" thickTop="1" thickBot="1" x14ac:dyDescent="0.35">
      <c r="A21" s="69" t="s">
        <v>154</v>
      </c>
      <c r="B21" s="71">
        <v>107</v>
      </c>
    </row>
    <row r="22" spans="1:3" ht="16.5" thickTop="1" thickBot="1" x14ac:dyDescent="0.3"/>
    <row r="23" spans="1:3" ht="30" customHeight="1" thickTop="1" x14ac:dyDescent="0.3">
      <c r="A23" s="784" t="s">
        <v>158</v>
      </c>
      <c r="B23" s="785"/>
      <c r="C23" s="786"/>
    </row>
    <row r="24" spans="1:3" ht="30" customHeight="1" x14ac:dyDescent="0.25">
      <c r="A24" s="802" t="s">
        <v>159</v>
      </c>
      <c r="B24" s="803"/>
      <c r="C24" s="804"/>
    </row>
    <row r="25" spans="1:3" x14ac:dyDescent="0.25">
      <c r="A25" s="793"/>
      <c r="B25" s="794"/>
      <c r="C25" s="795"/>
    </row>
    <row r="26" spans="1:3" ht="15.75" x14ac:dyDescent="0.3">
      <c r="A26" s="796" t="s">
        <v>160</v>
      </c>
      <c r="B26" s="797"/>
      <c r="C26" s="798"/>
    </row>
    <row r="27" spans="1:3" x14ac:dyDescent="0.25">
      <c r="A27" s="787"/>
      <c r="B27" s="788"/>
      <c r="C27" s="789"/>
    </row>
    <row r="28" spans="1:3" ht="120" customHeight="1" x14ac:dyDescent="0.25">
      <c r="A28" s="790" t="s">
        <v>161</v>
      </c>
      <c r="B28" s="791"/>
      <c r="C28" s="792"/>
    </row>
    <row r="29" spans="1:3" ht="15.75" x14ac:dyDescent="0.3">
      <c r="A29" s="772"/>
      <c r="B29" s="773"/>
      <c r="C29" s="774"/>
    </row>
    <row r="30" spans="1:3" ht="16.5" thickBot="1" x14ac:dyDescent="0.35">
      <c r="A30" s="799"/>
      <c r="B30" s="800"/>
      <c r="C30" s="801"/>
    </row>
    <row r="31" spans="1:3" ht="15.75" thickTop="1" x14ac:dyDescent="0.25"/>
  </sheetData>
  <mergeCells count="11">
    <mergeCell ref="A25:C25"/>
    <mergeCell ref="A3:C3"/>
    <mergeCell ref="A4:C4"/>
    <mergeCell ref="A5:C5"/>
    <mergeCell ref="A23:C23"/>
    <mergeCell ref="A24:C24"/>
    <mergeCell ref="A26:C26"/>
    <mergeCell ref="A27:C27"/>
    <mergeCell ref="A28:C28"/>
    <mergeCell ref="A29:C29"/>
    <mergeCell ref="A30:C30"/>
  </mergeCells>
  <hyperlinks>
    <hyperlink ref="A28" r:id="rId1" display="http://tabnet.datasus.gov.br/cgi/sinasc/Consolida_Sinasc_2011.pdf"/>
    <hyperlink ref="A24" r:id="rId2" display="http://www.saude.es.gov.br/"/>
  </hyperlinks>
  <pageMargins left="0.511811024" right="0.511811024" top="0.78740157499999996" bottom="0.78740157499999996" header="0.31496062000000002" footer="0.3149606200000000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7"/>
  <sheetViews>
    <sheetView workbookViewId="0">
      <selection activeCell="A23" sqref="A23:AQ23"/>
    </sheetView>
  </sheetViews>
  <sheetFormatPr defaultRowHeight="15" x14ac:dyDescent="0.25"/>
  <cols>
    <col min="1" max="1" width="28.85546875" customWidth="1"/>
    <col min="2" max="2" width="12.28515625" customWidth="1"/>
  </cols>
  <sheetData>
    <row r="1" spans="1:43" ht="15.75" thickBot="1" x14ac:dyDescent="0.3"/>
    <row r="2" spans="1:43" ht="17.25" thickTop="1" x14ac:dyDescent="0.3">
      <c r="A2" s="805" t="s">
        <v>172</v>
      </c>
      <c r="B2" s="806"/>
      <c r="C2" s="806"/>
      <c r="D2" s="806"/>
      <c r="E2" s="806"/>
      <c r="F2" s="806"/>
      <c r="G2" s="806"/>
      <c r="H2" s="806"/>
      <c r="I2" s="806"/>
      <c r="J2" s="806"/>
      <c r="K2" s="806"/>
      <c r="L2" s="806"/>
      <c r="M2" s="806"/>
      <c r="N2" s="806"/>
      <c r="O2" s="806"/>
      <c r="P2" s="806"/>
      <c r="Q2" s="806"/>
      <c r="R2" s="806"/>
      <c r="S2" s="806"/>
      <c r="T2" s="806"/>
      <c r="U2" s="806"/>
      <c r="V2" s="806"/>
      <c r="W2" s="806"/>
      <c r="X2" s="806"/>
      <c r="Y2" s="806"/>
      <c r="Z2" s="806"/>
      <c r="AA2" s="806"/>
      <c r="AB2" s="806"/>
      <c r="AC2" s="806"/>
      <c r="AD2" s="806"/>
      <c r="AE2" s="806"/>
      <c r="AF2" s="806"/>
      <c r="AG2" s="806"/>
      <c r="AH2" s="806"/>
      <c r="AI2" s="806"/>
      <c r="AJ2" s="806"/>
      <c r="AK2" s="806"/>
      <c r="AL2" s="806"/>
      <c r="AM2" s="806"/>
      <c r="AN2" s="806"/>
      <c r="AO2" s="806"/>
      <c r="AP2" s="806"/>
      <c r="AQ2" s="807"/>
    </row>
    <row r="3" spans="1:43" ht="15.75" x14ac:dyDescent="0.3">
      <c r="A3" s="778" t="s">
        <v>173</v>
      </c>
      <c r="B3" s="779"/>
      <c r="C3" s="779"/>
      <c r="D3" s="779"/>
      <c r="E3" s="779"/>
      <c r="F3" s="779"/>
      <c r="G3" s="779"/>
      <c r="H3" s="779"/>
      <c r="I3" s="779"/>
      <c r="J3" s="779"/>
      <c r="K3" s="779"/>
      <c r="L3" s="779"/>
      <c r="M3" s="779"/>
      <c r="N3" s="779"/>
      <c r="O3" s="779"/>
      <c r="P3" s="779"/>
      <c r="Q3" s="779"/>
      <c r="R3" s="779"/>
      <c r="S3" s="779"/>
      <c r="T3" s="779"/>
      <c r="U3" s="779"/>
      <c r="V3" s="779"/>
      <c r="W3" s="779"/>
      <c r="X3" s="779"/>
      <c r="Y3" s="779"/>
      <c r="Z3" s="779"/>
      <c r="AA3" s="779"/>
      <c r="AB3" s="779"/>
      <c r="AC3" s="779"/>
      <c r="AD3" s="779"/>
      <c r="AE3" s="779"/>
      <c r="AF3" s="779"/>
      <c r="AG3" s="779"/>
      <c r="AH3" s="779"/>
      <c r="AI3" s="779"/>
      <c r="AJ3" s="779"/>
      <c r="AK3" s="779"/>
      <c r="AL3" s="779"/>
      <c r="AM3" s="779"/>
      <c r="AN3" s="779"/>
      <c r="AO3" s="779"/>
      <c r="AP3" s="779"/>
      <c r="AQ3" s="780"/>
    </row>
    <row r="4" spans="1:43" ht="15.75" x14ac:dyDescent="0.3">
      <c r="A4" s="778" t="s">
        <v>174</v>
      </c>
      <c r="B4" s="779"/>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c r="AD4" s="779"/>
      <c r="AE4" s="779"/>
      <c r="AF4" s="779"/>
      <c r="AG4" s="779"/>
      <c r="AH4" s="779"/>
      <c r="AI4" s="779"/>
      <c r="AJ4" s="779"/>
      <c r="AK4" s="779"/>
      <c r="AL4" s="779"/>
      <c r="AM4" s="779"/>
      <c r="AN4" s="779"/>
      <c r="AO4" s="779"/>
      <c r="AP4" s="779"/>
      <c r="AQ4" s="780"/>
    </row>
    <row r="5" spans="1:43" ht="16.5" thickBot="1" x14ac:dyDescent="0.35">
      <c r="A5" s="781" t="s">
        <v>175</v>
      </c>
      <c r="B5" s="782"/>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c r="AP5" s="782"/>
      <c r="AQ5" s="783"/>
    </row>
    <row r="6" spans="1:43" ht="16.5" thickTop="1" thickBot="1" x14ac:dyDescent="0.3">
      <c r="A6" s="66" t="s">
        <v>107</v>
      </c>
      <c r="B6" s="66" t="s">
        <v>121</v>
      </c>
      <c r="C6" s="66" t="s">
        <v>122</v>
      </c>
      <c r="D6" s="66" t="s">
        <v>123</v>
      </c>
      <c r="E6" s="72" t="s">
        <v>28</v>
      </c>
    </row>
    <row r="7" spans="1:43" ht="17.25" thickTop="1" thickBot="1" x14ac:dyDescent="0.35">
      <c r="A7" s="67" t="s">
        <v>21</v>
      </c>
      <c r="B7" s="68">
        <v>6361</v>
      </c>
      <c r="C7" s="68">
        <v>6298</v>
      </c>
      <c r="D7" s="68">
        <v>6310</v>
      </c>
      <c r="E7" s="73">
        <f>SUM(B7:D7)</f>
        <v>18969</v>
      </c>
    </row>
    <row r="8" spans="1:43" ht="17.25" thickTop="1" thickBot="1" x14ac:dyDescent="0.35">
      <c r="A8" s="69" t="s">
        <v>183</v>
      </c>
      <c r="B8" s="71">
        <v>716</v>
      </c>
      <c r="C8" s="71">
        <v>676</v>
      </c>
      <c r="D8" s="71">
        <v>653</v>
      </c>
      <c r="E8" s="72">
        <f>SUM(B8:D8)</f>
        <v>2045</v>
      </c>
    </row>
    <row r="9" spans="1:43" ht="17.25" thickTop="1" thickBot="1" x14ac:dyDescent="0.35">
      <c r="A9" s="69" t="s">
        <v>141</v>
      </c>
      <c r="B9" s="71">
        <v>177</v>
      </c>
      <c r="C9" s="71">
        <v>165</v>
      </c>
      <c r="D9" s="71">
        <v>158</v>
      </c>
      <c r="E9" s="73">
        <f t="shared" ref="E9:E21" si="0">SUM(B9:D9)</f>
        <v>500</v>
      </c>
    </row>
    <row r="10" spans="1:43" ht="31.5" thickTop="1" thickBot="1" x14ac:dyDescent="0.35">
      <c r="A10" s="69" t="s">
        <v>142</v>
      </c>
      <c r="B10" s="71">
        <v>641</v>
      </c>
      <c r="C10" s="71">
        <v>595</v>
      </c>
      <c r="D10" s="71">
        <v>566</v>
      </c>
      <c r="E10" s="72">
        <f t="shared" si="0"/>
        <v>1802</v>
      </c>
    </row>
    <row r="11" spans="1:43" ht="17.25" thickTop="1" thickBot="1" x14ac:dyDescent="0.35">
      <c r="A11" s="69" t="s">
        <v>143</v>
      </c>
      <c r="B11" s="71">
        <v>179</v>
      </c>
      <c r="C11" s="71">
        <v>196</v>
      </c>
      <c r="D11" s="71">
        <v>210</v>
      </c>
      <c r="E11" s="73">
        <f t="shared" si="0"/>
        <v>585</v>
      </c>
    </row>
    <row r="12" spans="1:43" ht="17.25" thickTop="1" thickBot="1" x14ac:dyDescent="0.35">
      <c r="A12" s="69" t="s">
        <v>144</v>
      </c>
      <c r="B12" s="71">
        <v>490</v>
      </c>
      <c r="C12" s="71">
        <v>473</v>
      </c>
      <c r="D12" s="71">
        <v>465</v>
      </c>
      <c r="E12" s="72">
        <f t="shared" si="0"/>
        <v>1428</v>
      </c>
    </row>
    <row r="13" spans="1:43" ht="17.25" thickTop="1" thickBot="1" x14ac:dyDescent="0.35">
      <c r="A13" s="69" t="s">
        <v>145</v>
      </c>
      <c r="B13" s="71">
        <v>292</v>
      </c>
      <c r="C13" s="71">
        <v>303</v>
      </c>
      <c r="D13" s="71">
        <v>315</v>
      </c>
      <c r="E13" s="73">
        <f t="shared" si="0"/>
        <v>910</v>
      </c>
    </row>
    <row r="14" spans="1:43" ht="17.25" thickTop="1" thickBot="1" x14ac:dyDescent="0.35">
      <c r="A14" s="69" t="s">
        <v>146</v>
      </c>
      <c r="B14" s="71">
        <v>433</v>
      </c>
      <c r="C14" s="71">
        <v>426</v>
      </c>
      <c r="D14" s="71">
        <v>423</v>
      </c>
      <c r="E14" s="72">
        <f t="shared" si="0"/>
        <v>1282</v>
      </c>
    </row>
    <row r="15" spans="1:43" ht="17.25" thickTop="1" thickBot="1" x14ac:dyDescent="0.35">
      <c r="A15" s="69" t="s">
        <v>147</v>
      </c>
      <c r="B15" s="71">
        <v>246</v>
      </c>
      <c r="C15" s="71">
        <v>248</v>
      </c>
      <c r="D15" s="71">
        <v>251</v>
      </c>
      <c r="E15" s="73">
        <f t="shared" si="0"/>
        <v>745</v>
      </c>
    </row>
    <row r="16" spans="1:43" ht="17.25" thickTop="1" thickBot="1" x14ac:dyDescent="0.35">
      <c r="A16" s="69" t="s">
        <v>149</v>
      </c>
      <c r="B16" s="71">
        <v>653</v>
      </c>
      <c r="C16" s="71">
        <v>629</v>
      </c>
      <c r="D16" s="71">
        <v>618</v>
      </c>
      <c r="E16" s="72">
        <f t="shared" si="0"/>
        <v>1900</v>
      </c>
    </row>
    <row r="17" spans="1:43" ht="17.25" thickTop="1" thickBot="1" x14ac:dyDescent="0.35">
      <c r="A17" s="69" t="s">
        <v>150</v>
      </c>
      <c r="B17" s="71">
        <v>398</v>
      </c>
      <c r="C17" s="71">
        <v>398</v>
      </c>
      <c r="D17" s="71">
        <v>400</v>
      </c>
      <c r="E17" s="73">
        <f t="shared" si="0"/>
        <v>1196</v>
      </c>
    </row>
    <row r="18" spans="1:43" ht="17.25" thickTop="1" thickBot="1" x14ac:dyDescent="0.35">
      <c r="A18" s="69" t="s">
        <v>151</v>
      </c>
      <c r="B18" s="71">
        <v>364</v>
      </c>
      <c r="C18" s="71">
        <v>371</v>
      </c>
      <c r="D18" s="71">
        <v>379</v>
      </c>
      <c r="E18" s="72">
        <f t="shared" si="0"/>
        <v>1114</v>
      </c>
    </row>
    <row r="19" spans="1:43" ht="17.25" thickTop="1" thickBot="1" x14ac:dyDescent="0.35">
      <c r="A19" s="69" t="s">
        <v>152</v>
      </c>
      <c r="B19" s="71">
        <v>93</v>
      </c>
      <c r="C19" s="71">
        <v>92</v>
      </c>
      <c r="D19" s="71">
        <v>94</v>
      </c>
      <c r="E19" s="73">
        <f t="shared" si="0"/>
        <v>279</v>
      </c>
    </row>
    <row r="20" spans="1:43" ht="17.25" thickTop="1" thickBot="1" x14ac:dyDescent="0.35">
      <c r="A20" s="69" t="s">
        <v>153</v>
      </c>
      <c r="B20" s="70">
        <v>1565</v>
      </c>
      <c r="C20" s="70">
        <v>1613</v>
      </c>
      <c r="D20" s="70">
        <v>1665</v>
      </c>
      <c r="E20" s="72">
        <f t="shared" si="0"/>
        <v>4843</v>
      </c>
    </row>
    <row r="21" spans="1:43" ht="17.25" thickTop="1" thickBot="1" x14ac:dyDescent="0.35">
      <c r="A21" s="69" t="s">
        <v>154</v>
      </c>
      <c r="B21" s="71">
        <v>114</v>
      </c>
      <c r="C21" s="71">
        <v>113</v>
      </c>
      <c r="D21" s="71">
        <v>113</v>
      </c>
      <c r="E21" s="73">
        <f t="shared" si="0"/>
        <v>340</v>
      </c>
    </row>
    <row r="22" spans="1:43" ht="16.5" thickTop="1" thickBot="1" x14ac:dyDescent="0.3">
      <c r="E22" s="73"/>
    </row>
    <row r="23" spans="1:43" ht="16.5" thickTop="1" x14ac:dyDescent="0.3">
      <c r="A23" s="784" t="s">
        <v>176</v>
      </c>
      <c r="B23" s="785"/>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785"/>
      <c r="AE23" s="785"/>
      <c r="AF23" s="785"/>
      <c r="AG23" s="785"/>
      <c r="AH23" s="785"/>
      <c r="AI23" s="785"/>
      <c r="AJ23" s="785"/>
      <c r="AK23" s="785"/>
      <c r="AL23" s="785"/>
      <c r="AM23" s="785"/>
      <c r="AN23" s="785"/>
      <c r="AO23" s="785"/>
      <c r="AP23" s="785"/>
      <c r="AQ23" s="786"/>
    </row>
    <row r="24" spans="1:43" x14ac:dyDescent="0.25">
      <c r="A24" s="787"/>
      <c r="B24" s="788"/>
      <c r="C24" s="788"/>
      <c r="D24" s="788"/>
      <c r="E24" s="788"/>
      <c r="F24" s="788"/>
      <c r="G24" s="788"/>
      <c r="H24" s="788"/>
      <c r="I24" s="788"/>
      <c r="J24" s="788"/>
      <c r="K24" s="788"/>
      <c r="L24" s="788"/>
      <c r="M24" s="788"/>
      <c r="N24" s="788"/>
      <c r="O24" s="788"/>
      <c r="P24" s="788"/>
      <c r="Q24" s="788"/>
      <c r="R24" s="788"/>
      <c r="S24" s="788"/>
      <c r="T24" s="788"/>
      <c r="U24" s="788"/>
      <c r="V24" s="788"/>
      <c r="W24" s="788"/>
      <c r="X24" s="788"/>
      <c r="Y24" s="788"/>
      <c r="Z24" s="788"/>
      <c r="AA24" s="788"/>
      <c r="AB24" s="788"/>
      <c r="AC24" s="788"/>
      <c r="AD24" s="788"/>
      <c r="AE24" s="788"/>
      <c r="AF24" s="788"/>
      <c r="AG24" s="788"/>
      <c r="AH24" s="788"/>
      <c r="AI24" s="788"/>
      <c r="AJ24" s="788"/>
      <c r="AK24" s="788"/>
      <c r="AL24" s="788"/>
      <c r="AM24" s="788"/>
      <c r="AN24" s="788"/>
      <c r="AO24" s="788"/>
      <c r="AP24" s="788"/>
      <c r="AQ24" s="789"/>
    </row>
    <row r="25" spans="1:43" ht="15.75" x14ac:dyDescent="0.3">
      <c r="A25" s="769" t="s">
        <v>177</v>
      </c>
      <c r="B25" s="770"/>
      <c r="C25" s="770"/>
      <c r="D25" s="770"/>
      <c r="E25" s="770"/>
      <c r="F25" s="770"/>
      <c r="G25" s="770"/>
      <c r="H25" s="770"/>
      <c r="I25" s="770"/>
      <c r="J25" s="770"/>
      <c r="K25" s="770"/>
      <c r="L25" s="770"/>
      <c r="M25" s="770"/>
      <c r="N25" s="770"/>
      <c r="O25" s="770"/>
      <c r="P25" s="770"/>
      <c r="Q25" s="770"/>
      <c r="R25" s="770"/>
      <c r="S25" s="770"/>
      <c r="T25" s="770"/>
      <c r="U25" s="770"/>
      <c r="V25" s="770"/>
      <c r="W25" s="770"/>
      <c r="X25" s="770"/>
      <c r="Y25" s="770"/>
      <c r="Z25" s="770"/>
      <c r="AA25" s="770"/>
      <c r="AB25" s="770"/>
      <c r="AC25" s="770"/>
      <c r="AD25" s="770"/>
      <c r="AE25" s="770"/>
      <c r="AF25" s="770"/>
      <c r="AG25" s="770"/>
      <c r="AH25" s="770"/>
      <c r="AI25" s="770"/>
      <c r="AJ25" s="770"/>
      <c r="AK25" s="770"/>
      <c r="AL25" s="770"/>
      <c r="AM25" s="770"/>
      <c r="AN25" s="770"/>
      <c r="AO25" s="770"/>
      <c r="AP25" s="770"/>
      <c r="AQ25" s="771"/>
    </row>
    <row r="26" spans="1:43" x14ac:dyDescent="0.25">
      <c r="A26" s="787"/>
      <c r="B26" s="788"/>
      <c r="C26" s="788"/>
      <c r="D26" s="788"/>
      <c r="E26" s="788"/>
      <c r="F26" s="788"/>
      <c r="G26" s="788"/>
      <c r="H26" s="788"/>
      <c r="I26" s="788"/>
      <c r="J26" s="788"/>
      <c r="K26" s="788"/>
      <c r="L26" s="788"/>
      <c r="M26" s="788"/>
      <c r="N26" s="788"/>
      <c r="O26" s="788"/>
      <c r="P26" s="788"/>
      <c r="Q26" s="788"/>
      <c r="R26" s="788"/>
      <c r="S26" s="788"/>
      <c r="T26" s="788"/>
      <c r="U26" s="788"/>
      <c r="V26" s="788"/>
      <c r="W26" s="788"/>
      <c r="X26" s="788"/>
      <c r="Y26" s="788"/>
      <c r="Z26" s="788"/>
      <c r="AA26" s="788"/>
      <c r="AB26" s="788"/>
      <c r="AC26" s="788"/>
      <c r="AD26" s="788"/>
      <c r="AE26" s="788"/>
      <c r="AF26" s="788"/>
      <c r="AG26" s="788"/>
      <c r="AH26" s="788"/>
      <c r="AI26" s="788"/>
      <c r="AJ26" s="788"/>
      <c r="AK26" s="788"/>
      <c r="AL26" s="788"/>
      <c r="AM26" s="788"/>
      <c r="AN26" s="788"/>
      <c r="AO26" s="788"/>
      <c r="AP26" s="788"/>
      <c r="AQ26" s="789"/>
    </row>
    <row r="27" spans="1:43" ht="15.75" x14ac:dyDescent="0.3">
      <c r="A27" s="769" t="s">
        <v>178</v>
      </c>
      <c r="B27" s="770"/>
      <c r="C27" s="770"/>
      <c r="D27" s="770"/>
      <c r="E27" s="770"/>
      <c r="F27" s="770"/>
      <c r="G27" s="770"/>
      <c r="H27" s="770"/>
      <c r="I27" s="770"/>
      <c r="J27" s="770"/>
      <c r="K27" s="770"/>
      <c r="L27" s="770"/>
      <c r="M27" s="770"/>
      <c r="N27" s="770"/>
      <c r="O27" s="770"/>
      <c r="P27" s="770"/>
      <c r="Q27" s="770"/>
      <c r="R27" s="770"/>
      <c r="S27" s="770"/>
      <c r="T27" s="770"/>
      <c r="U27" s="770"/>
      <c r="V27" s="770"/>
      <c r="W27" s="770"/>
      <c r="X27" s="770"/>
      <c r="Y27" s="770"/>
      <c r="Z27" s="770"/>
      <c r="AA27" s="770"/>
      <c r="AB27" s="770"/>
      <c r="AC27" s="770"/>
      <c r="AD27" s="770"/>
      <c r="AE27" s="770"/>
      <c r="AF27" s="770"/>
      <c r="AG27" s="770"/>
      <c r="AH27" s="770"/>
      <c r="AI27" s="770"/>
      <c r="AJ27" s="770"/>
      <c r="AK27" s="770"/>
      <c r="AL27" s="770"/>
      <c r="AM27" s="770"/>
      <c r="AN27" s="770"/>
      <c r="AO27" s="770"/>
      <c r="AP27" s="770"/>
      <c r="AQ27" s="771"/>
    </row>
    <row r="28" spans="1:43" x14ac:dyDescent="0.25">
      <c r="A28" s="787"/>
      <c r="B28" s="788"/>
      <c r="C28" s="788"/>
      <c r="D28" s="788"/>
      <c r="E28" s="788"/>
      <c r="F28" s="788"/>
      <c r="G28" s="788"/>
      <c r="H28" s="788"/>
      <c r="I28" s="788"/>
      <c r="J28" s="788"/>
      <c r="K28" s="788"/>
      <c r="L28" s="788"/>
      <c r="M28" s="788"/>
      <c r="N28" s="788"/>
      <c r="O28" s="788"/>
      <c r="P28" s="788"/>
      <c r="Q28" s="788"/>
      <c r="R28" s="788"/>
      <c r="S28" s="788"/>
      <c r="T28" s="788"/>
      <c r="U28" s="788"/>
      <c r="V28" s="788"/>
      <c r="W28" s="788"/>
      <c r="X28" s="788"/>
      <c r="Y28" s="788"/>
      <c r="Z28" s="788"/>
      <c r="AA28" s="788"/>
      <c r="AB28" s="788"/>
      <c r="AC28" s="788"/>
      <c r="AD28" s="788"/>
      <c r="AE28" s="788"/>
      <c r="AF28" s="788"/>
      <c r="AG28" s="788"/>
      <c r="AH28" s="788"/>
      <c r="AI28" s="788"/>
      <c r="AJ28" s="788"/>
      <c r="AK28" s="788"/>
      <c r="AL28" s="788"/>
      <c r="AM28" s="788"/>
      <c r="AN28" s="788"/>
      <c r="AO28" s="788"/>
      <c r="AP28" s="788"/>
      <c r="AQ28" s="789"/>
    </row>
    <row r="29" spans="1:43" ht="15.75" x14ac:dyDescent="0.3">
      <c r="A29" s="769" t="s">
        <v>179</v>
      </c>
      <c r="B29" s="770"/>
      <c r="C29" s="770"/>
      <c r="D29" s="770"/>
      <c r="E29" s="770"/>
      <c r="F29" s="770"/>
      <c r="G29" s="770"/>
      <c r="H29" s="770"/>
      <c r="I29" s="770"/>
      <c r="J29" s="770"/>
      <c r="K29" s="770"/>
      <c r="L29" s="770"/>
      <c r="M29" s="770"/>
      <c r="N29" s="770"/>
      <c r="O29" s="770"/>
      <c r="P29" s="770"/>
      <c r="Q29" s="770"/>
      <c r="R29" s="770"/>
      <c r="S29" s="770"/>
      <c r="T29" s="770"/>
      <c r="U29" s="770"/>
      <c r="V29" s="770"/>
      <c r="W29" s="770"/>
      <c r="X29" s="770"/>
      <c r="Y29" s="770"/>
      <c r="Z29" s="770"/>
      <c r="AA29" s="770"/>
      <c r="AB29" s="770"/>
      <c r="AC29" s="770"/>
      <c r="AD29" s="770"/>
      <c r="AE29" s="770"/>
      <c r="AF29" s="770"/>
      <c r="AG29" s="770"/>
      <c r="AH29" s="770"/>
      <c r="AI29" s="770"/>
      <c r="AJ29" s="770"/>
      <c r="AK29" s="770"/>
      <c r="AL29" s="770"/>
      <c r="AM29" s="770"/>
      <c r="AN29" s="770"/>
      <c r="AO29" s="770"/>
      <c r="AP29" s="770"/>
      <c r="AQ29" s="771"/>
    </row>
    <row r="30" spans="1:43" x14ac:dyDescent="0.25">
      <c r="A30" s="787"/>
      <c r="B30" s="788"/>
      <c r="C30" s="788"/>
      <c r="D30" s="788"/>
      <c r="E30" s="788"/>
      <c r="F30" s="788"/>
      <c r="G30" s="788"/>
      <c r="H30" s="788"/>
      <c r="I30" s="788"/>
      <c r="J30" s="788"/>
      <c r="K30" s="788"/>
      <c r="L30" s="788"/>
      <c r="M30" s="788"/>
      <c r="N30" s="788"/>
      <c r="O30" s="788"/>
      <c r="P30" s="788"/>
      <c r="Q30" s="788"/>
      <c r="R30" s="788"/>
      <c r="S30" s="788"/>
      <c r="T30" s="788"/>
      <c r="U30" s="788"/>
      <c r="V30" s="788"/>
      <c r="W30" s="788"/>
      <c r="X30" s="788"/>
      <c r="Y30" s="788"/>
      <c r="Z30" s="788"/>
      <c r="AA30" s="788"/>
      <c r="AB30" s="788"/>
      <c r="AC30" s="788"/>
      <c r="AD30" s="788"/>
      <c r="AE30" s="788"/>
      <c r="AF30" s="788"/>
      <c r="AG30" s="788"/>
      <c r="AH30" s="788"/>
      <c r="AI30" s="788"/>
      <c r="AJ30" s="788"/>
      <c r="AK30" s="788"/>
      <c r="AL30" s="788"/>
      <c r="AM30" s="788"/>
      <c r="AN30" s="788"/>
      <c r="AO30" s="788"/>
      <c r="AP30" s="788"/>
      <c r="AQ30" s="789"/>
    </row>
    <row r="31" spans="1:43" ht="15.75" x14ac:dyDescent="0.3">
      <c r="A31" s="769" t="s">
        <v>180</v>
      </c>
      <c r="B31" s="770"/>
      <c r="C31" s="770"/>
      <c r="D31" s="770"/>
      <c r="E31" s="770"/>
      <c r="F31" s="770"/>
      <c r="G31" s="770"/>
      <c r="H31" s="770"/>
      <c r="I31" s="770"/>
      <c r="J31" s="770"/>
      <c r="K31" s="770"/>
      <c r="L31" s="770"/>
      <c r="M31" s="770"/>
      <c r="N31" s="770"/>
      <c r="O31" s="770"/>
      <c r="P31" s="770"/>
      <c r="Q31" s="770"/>
      <c r="R31" s="770"/>
      <c r="S31" s="770"/>
      <c r="T31" s="770"/>
      <c r="U31" s="770"/>
      <c r="V31" s="770"/>
      <c r="W31" s="770"/>
      <c r="X31" s="770"/>
      <c r="Y31" s="770"/>
      <c r="Z31" s="770"/>
      <c r="AA31" s="770"/>
      <c r="AB31" s="770"/>
      <c r="AC31" s="770"/>
      <c r="AD31" s="770"/>
      <c r="AE31" s="770"/>
      <c r="AF31" s="770"/>
      <c r="AG31" s="770"/>
      <c r="AH31" s="770"/>
      <c r="AI31" s="770"/>
      <c r="AJ31" s="770"/>
      <c r="AK31" s="770"/>
      <c r="AL31" s="770"/>
      <c r="AM31" s="770"/>
      <c r="AN31" s="770"/>
      <c r="AO31" s="770"/>
      <c r="AP31" s="770"/>
      <c r="AQ31" s="771"/>
    </row>
    <row r="32" spans="1:43" x14ac:dyDescent="0.25">
      <c r="A32" s="787"/>
      <c r="B32" s="788"/>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8"/>
      <c r="AA32" s="788"/>
      <c r="AB32" s="788"/>
      <c r="AC32" s="788"/>
      <c r="AD32" s="788"/>
      <c r="AE32" s="788"/>
      <c r="AF32" s="788"/>
      <c r="AG32" s="788"/>
      <c r="AH32" s="788"/>
      <c r="AI32" s="788"/>
      <c r="AJ32" s="788"/>
      <c r="AK32" s="788"/>
      <c r="AL32" s="788"/>
      <c r="AM32" s="788"/>
      <c r="AN32" s="788"/>
      <c r="AO32" s="788"/>
      <c r="AP32" s="788"/>
      <c r="AQ32" s="789"/>
    </row>
    <row r="33" spans="1:43" ht="15.75" x14ac:dyDescent="0.3">
      <c r="A33" s="769" t="s">
        <v>181</v>
      </c>
      <c r="B33" s="770"/>
      <c r="C33" s="770"/>
      <c r="D33" s="770"/>
      <c r="E33" s="770"/>
      <c r="F33" s="770"/>
      <c r="G33" s="770"/>
      <c r="H33" s="770"/>
      <c r="I33" s="770"/>
      <c r="J33" s="770"/>
      <c r="K33" s="770"/>
      <c r="L33" s="770"/>
      <c r="M33" s="770"/>
      <c r="N33" s="770"/>
      <c r="O33" s="770"/>
      <c r="P33" s="770"/>
      <c r="Q33" s="770"/>
      <c r="R33" s="770"/>
      <c r="S33" s="770"/>
      <c r="T33" s="770"/>
      <c r="U33" s="770"/>
      <c r="V33" s="770"/>
      <c r="W33" s="770"/>
      <c r="X33" s="770"/>
      <c r="Y33" s="770"/>
      <c r="Z33" s="770"/>
      <c r="AA33" s="770"/>
      <c r="AB33" s="770"/>
      <c r="AC33" s="770"/>
      <c r="AD33" s="770"/>
      <c r="AE33" s="770"/>
      <c r="AF33" s="770"/>
      <c r="AG33" s="770"/>
      <c r="AH33" s="770"/>
      <c r="AI33" s="770"/>
      <c r="AJ33" s="770"/>
      <c r="AK33" s="770"/>
      <c r="AL33" s="770"/>
      <c r="AM33" s="770"/>
      <c r="AN33" s="770"/>
      <c r="AO33" s="770"/>
      <c r="AP33" s="770"/>
      <c r="AQ33" s="771"/>
    </row>
    <row r="34" spans="1:43" x14ac:dyDescent="0.25">
      <c r="A34" s="793"/>
      <c r="B34" s="794"/>
      <c r="C34" s="794"/>
      <c r="D34" s="794"/>
      <c r="E34" s="794"/>
      <c r="F34" s="794"/>
      <c r="G34" s="794"/>
      <c r="H34" s="794"/>
      <c r="I34" s="794"/>
      <c r="J34" s="794"/>
      <c r="K34" s="794"/>
      <c r="L34" s="794"/>
      <c r="M34" s="794"/>
      <c r="N34" s="794"/>
      <c r="O34" s="794"/>
      <c r="P34" s="794"/>
      <c r="Q34" s="794"/>
      <c r="R34" s="794"/>
      <c r="S34" s="794"/>
      <c r="T34" s="794"/>
      <c r="U34" s="794"/>
      <c r="V34" s="794"/>
      <c r="W34" s="794"/>
      <c r="X34" s="794"/>
      <c r="Y34" s="794"/>
      <c r="Z34" s="794"/>
      <c r="AA34" s="794"/>
      <c r="AB34" s="794"/>
      <c r="AC34" s="794"/>
      <c r="AD34" s="794"/>
      <c r="AE34" s="794"/>
      <c r="AF34" s="794"/>
      <c r="AG34" s="794"/>
      <c r="AH34" s="794"/>
      <c r="AI34" s="794"/>
      <c r="AJ34" s="794"/>
      <c r="AK34" s="794"/>
      <c r="AL34" s="794"/>
      <c r="AM34" s="794"/>
      <c r="AN34" s="794"/>
      <c r="AO34" s="794"/>
      <c r="AP34" s="794"/>
      <c r="AQ34" s="795"/>
    </row>
    <row r="35" spans="1:43" ht="15.75" x14ac:dyDescent="0.3">
      <c r="A35" s="796" t="s">
        <v>182</v>
      </c>
      <c r="B35" s="797"/>
      <c r="C35" s="797"/>
      <c r="D35" s="797"/>
      <c r="E35" s="797"/>
      <c r="F35" s="797"/>
      <c r="G35" s="797"/>
      <c r="H35" s="797"/>
      <c r="I35" s="797"/>
      <c r="J35" s="797"/>
      <c r="K35" s="797"/>
      <c r="L35" s="797"/>
      <c r="M35" s="797"/>
      <c r="N35" s="797"/>
      <c r="O35" s="797"/>
      <c r="P35" s="797"/>
      <c r="Q35" s="797"/>
      <c r="R35" s="797"/>
      <c r="S35" s="797"/>
      <c r="T35" s="797"/>
      <c r="U35" s="797"/>
      <c r="V35" s="797"/>
      <c r="W35" s="797"/>
      <c r="X35" s="797"/>
      <c r="Y35" s="797"/>
      <c r="Z35" s="797"/>
      <c r="AA35" s="797"/>
      <c r="AB35" s="797"/>
      <c r="AC35" s="797"/>
      <c r="AD35" s="797"/>
      <c r="AE35" s="797"/>
      <c r="AF35" s="797"/>
      <c r="AG35" s="797"/>
      <c r="AH35" s="797"/>
      <c r="AI35" s="797"/>
      <c r="AJ35" s="797"/>
      <c r="AK35" s="797"/>
      <c r="AL35" s="797"/>
      <c r="AM35" s="797"/>
      <c r="AN35" s="797"/>
      <c r="AO35" s="797"/>
      <c r="AP35" s="797"/>
      <c r="AQ35" s="798"/>
    </row>
    <row r="36" spans="1:43" ht="16.5" thickBot="1" x14ac:dyDescent="0.35">
      <c r="A36" s="799"/>
      <c r="B36" s="800"/>
      <c r="C36" s="800"/>
      <c r="D36" s="800"/>
      <c r="E36" s="800"/>
      <c r="F36" s="800"/>
      <c r="G36" s="800"/>
      <c r="H36" s="800"/>
      <c r="I36" s="800"/>
      <c r="J36" s="800"/>
      <c r="K36" s="800"/>
      <c r="L36" s="800"/>
      <c r="M36" s="800"/>
      <c r="N36" s="800"/>
      <c r="O36" s="800"/>
      <c r="P36" s="800"/>
      <c r="Q36" s="800"/>
      <c r="R36" s="800"/>
      <c r="S36" s="800"/>
      <c r="T36" s="800"/>
      <c r="U36" s="800"/>
      <c r="V36" s="800"/>
      <c r="W36" s="800"/>
      <c r="X36" s="800"/>
      <c r="Y36" s="800"/>
      <c r="Z36" s="800"/>
      <c r="AA36" s="800"/>
      <c r="AB36" s="800"/>
      <c r="AC36" s="800"/>
      <c r="AD36" s="800"/>
      <c r="AE36" s="800"/>
      <c r="AF36" s="800"/>
      <c r="AG36" s="800"/>
      <c r="AH36" s="800"/>
      <c r="AI36" s="800"/>
      <c r="AJ36" s="800"/>
      <c r="AK36" s="800"/>
      <c r="AL36" s="800"/>
      <c r="AM36" s="800"/>
      <c r="AN36" s="800"/>
      <c r="AO36" s="800"/>
      <c r="AP36" s="800"/>
      <c r="AQ36" s="801"/>
    </row>
    <row r="37" spans="1:43" ht="15.75" thickTop="1" x14ac:dyDescent="0.25"/>
  </sheetData>
  <mergeCells count="18">
    <mergeCell ref="A36:AQ36"/>
    <mergeCell ref="A25:AQ25"/>
    <mergeCell ref="A26:AQ26"/>
    <mergeCell ref="A27:AQ27"/>
    <mergeCell ref="A28:AQ28"/>
    <mergeCell ref="A29:AQ29"/>
    <mergeCell ref="A30:AQ30"/>
    <mergeCell ref="A31:AQ31"/>
    <mergeCell ref="A32:AQ32"/>
    <mergeCell ref="A33:AQ33"/>
    <mergeCell ref="A34:AQ34"/>
    <mergeCell ref="A35:AQ35"/>
    <mergeCell ref="A24:AQ24"/>
    <mergeCell ref="A2:AQ2"/>
    <mergeCell ref="A3:AQ3"/>
    <mergeCell ref="A4:AQ4"/>
    <mergeCell ref="A5:AQ5"/>
    <mergeCell ref="A23:AQ23"/>
  </mergeCells>
  <pageMargins left="0.511811024" right="0.511811024" top="0.78740157499999996" bottom="0.78740157499999996" header="0.31496062000000002" footer="0.3149606200000000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topLeftCell="A4" workbookViewId="0">
      <selection activeCell="O8" sqref="O8"/>
    </sheetView>
  </sheetViews>
  <sheetFormatPr defaultRowHeight="15" x14ac:dyDescent="0.25"/>
  <cols>
    <col min="1" max="1" width="28.140625" customWidth="1"/>
    <col min="2" max="3" width="10" bestFit="1" customWidth="1"/>
    <col min="4" max="10" width="11.42578125" bestFit="1" customWidth="1"/>
    <col min="13" max="13" width="11.140625" bestFit="1" customWidth="1"/>
    <col min="14" max="14" width="11.85546875" customWidth="1"/>
  </cols>
  <sheetData>
    <row r="1" spans="1:15" ht="15.75" thickBot="1" x14ac:dyDescent="0.3"/>
    <row r="2" spans="1:15" ht="16.5" thickTop="1" x14ac:dyDescent="0.3">
      <c r="A2" s="775" t="s">
        <v>169</v>
      </c>
      <c r="B2" s="776"/>
      <c r="C2" s="776"/>
      <c r="D2" s="776"/>
      <c r="E2" s="776"/>
      <c r="F2" s="776"/>
      <c r="G2" s="776"/>
      <c r="H2" s="776"/>
      <c r="I2" s="776"/>
      <c r="J2" s="776"/>
      <c r="K2" s="776"/>
      <c r="L2" s="776"/>
      <c r="M2" s="777"/>
    </row>
    <row r="3" spans="1:15" ht="15.75" x14ac:dyDescent="0.3">
      <c r="A3" s="778" t="s">
        <v>162</v>
      </c>
      <c r="B3" s="779"/>
      <c r="C3" s="779"/>
      <c r="D3" s="779"/>
      <c r="E3" s="779"/>
      <c r="F3" s="779"/>
      <c r="G3" s="779"/>
      <c r="H3" s="779"/>
      <c r="I3" s="779"/>
      <c r="J3" s="779"/>
      <c r="K3" s="779"/>
      <c r="L3" s="779"/>
      <c r="M3" s="780"/>
    </row>
    <row r="4" spans="1:15" ht="30" customHeight="1" x14ac:dyDescent="0.3">
      <c r="A4" s="778" t="s">
        <v>140</v>
      </c>
      <c r="B4" s="779"/>
      <c r="C4" s="779"/>
      <c r="D4" s="779"/>
      <c r="E4" s="779"/>
      <c r="F4" s="779"/>
      <c r="G4" s="779"/>
      <c r="H4" s="779"/>
      <c r="I4" s="779"/>
      <c r="J4" s="779"/>
      <c r="K4" s="779"/>
      <c r="L4" s="779"/>
      <c r="M4" s="780"/>
    </row>
    <row r="5" spans="1:15" ht="15.75" x14ac:dyDescent="0.3">
      <c r="A5" s="778" t="s">
        <v>170</v>
      </c>
      <c r="B5" s="779"/>
      <c r="C5" s="779"/>
      <c r="D5" s="779"/>
      <c r="E5" s="779"/>
      <c r="F5" s="779"/>
      <c r="G5" s="779"/>
      <c r="H5" s="779"/>
      <c r="I5" s="779"/>
      <c r="J5" s="779"/>
      <c r="K5" s="779"/>
      <c r="L5" s="779"/>
      <c r="M5" s="780"/>
    </row>
    <row r="6" spans="1:15" ht="16.5" thickBot="1" x14ac:dyDescent="0.35">
      <c r="A6" s="781" t="s">
        <v>156</v>
      </c>
      <c r="B6" s="782"/>
      <c r="C6" s="782"/>
      <c r="D6" s="782"/>
      <c r="E6" s="782"/>
      <c r="F6" s="782"/>
      <c r="G6" s="782"/>
      <c r="H6" s="782"/>
      <c r="I6" s="782"/>
      <c r="J6" s="782"/>
      <c r="K6" s="782"/>
      <c r="L6" s="782"/>
      <c r="M6" s="783"/>
    </row>
    <row r="7" spans="1:15" ht="46.5" thickTop="1" thickBot="1" x14ac:dyDescent="0.3">
      <c r="A7" s="66" t="s">
        <v>107</v>
      </c>
      <c r="B7" s="66" t="s">
        <v>108</v>
      </c>
      <c r="C7" s="66" t="s">
        <v>109</v>
      </c>
      <c r="D7" s="66" t="s">
        <v>110</v>
      </c>
      <c r="E7" s="66" t="s">
        <v>111</v>
      </c>
      <c r="F7" s="66" t="s">
        <v>112</v>
      </c>
      <c r="G7" s="66" t="s">
        <v>113</v>
      </c>
      <c r="H7" s="66" t="s">
        <v>114</v>
      </c>
      <c r="I7" s="66" t="s">
        <v>115</v>
      </c>
      <c r="J7" s="66" t="s">
        <v>116</v>
      </c>
      <c r="K7" s="66" t="s">
        <v>117</v>
      </c>
      <c r="L7" s="66" t="s">
        <v>118</v>
      </c>
      <c r="M7" s="66" t="s">
        <v>28</v>
      </c>
      <c r="N7" s="66" t="s">
        <v>199</v>
      </c>
      <c r="O7" s="66" t="s">
        <v>202</v>
      </c>
    </row>
    <row r="8" spans="1:15" ht="17.25" thickTop="1" thickBot="1" x14ac:dyDescent="0.35">
      <c r="A8" s="67" t="s">
        <v>21</v>
      </c>
      <c r="B8" s="68">
        <v>14882</v>
      </c>
      <c r="C8" s="68">
        <v>16902</v>
      </c>
      <c r="D8" s="68">
        <v>17505</v>
      </c>
      <c r="E8" s="68">
        <v>18325</v>
      </c>
      <c r="F8" s="68">
        <v>34397</v>
      </c>
      <c r="G8" s="68">
        <v>33472</v>
      </c>
      <c r="H8" s="68">
        <v>28119</v>
      </c>
      <c r="I8" s="68">
        <v>21964</v>
      </c>
      <c r="J8" s="68">
        <v>13243</v>
      </c>
      <c r="K8" s="68">
        <v>7513</v>
      </c>
      <c r="L8" s="68">
        <v>3923</v>
      </c>
      <c r="M8" s="68">
        <v>210245</v>
      </c>
      <c r="N8" s="7">
        <f>I8+J8</f>
        <v>35207</v>
      </c>
      <c r="O8" s="7"/>
    </row>
    <row r="9" spans="1:15" ht="17.25" thickTop="1" thickBot="1" x14ac:dyDescent="0.35">
      <c r="A9" s="69" t="s">
        <v>141</v>
      </c>
      <c r="B9" s="71">
        <v>420</v>
      </c>
      <c r="C9" s="71">
        <v>409</v>
      </c>
      <c r="D9" s="71">
        <v>471</v>
      </c>
      <c r="E9" s="71">
        <v>529</v>
      </c>
      <c r="F9" s="71">
        <v>792</v>
      </c>
      <c r="G9" s="71">
        <v>914</v>
      </c>
      <c r="H9" s="71">
        <v>782</v>
      </c>
      <c r="I9" s="71">
        <v>624</v>
      </c>
      <c r="J9" s="71">
        <v>463</v>
      </c>
      <c r="K9" s="71">
        <v>293</v>
      </c>
      <c r="L9" s="71">
        <v>177</v>
      </c>
      <c r="M9" s="70">
        <v>5874</v>
      </c>
      <c r="N9" s="7">
        <f t="shared" ref="N9:N22" si="0">I9+J9</f>
        <v>1087</v>
      </c>
    </row>
    <row r="10" spans="1:15" ht="31.5" thickTop="1" thickBot="1" x14ac:dyDescent="0.35">
      <c r="A10" s="69" t="s">
        <v>142</v>
      </c>
      <c r="B10" s="70">
        <v>1540</v>
      </c>
      <c r="C10" s="70">
        <v>1459</v>
      </c>
      <c r="D10" s="70">
        <v>1849</v>
      </c>
      <c r="E10" s="70">
        <v>1655</v>
      </c>
      <c r="F10" s="70">
        <v>3559</v>
      </c>
      <c r="G10" s="70">
        <v>3343</v>
      </c>
      <c r="H10" s="70">
        <v>3098</v>
      </c>
      <c r="I10" s="70">
        <v>2384</v>
      </c>
      <c r="J10" s="70">
        <v>1523</v>
      </c>
      <c r="K10" s="71">
        <v>980</v>
      </c>
      <c r="L10" s="71">
        <v>460</v>
      </c>
      <c r="M10" s="70">
        <v>21850</v>
      </c>
      <c r="N10" s="7">
        <f t="shared" si="0"/>
        <v>3907</v>
      </c>
    </row>
    <row r="11" spans="1:15" ht="17.25" thickTop="1" thickBot="1" x14ac:dyDescent="0.35">
      <c r="A11" s="69" t="s">
        <v>143</v>
      </c>
      <c r="B11" s="71">
        <v>600</v>
      </c>
      <c r="C11" s="71">
        <v>660</v>
      </c>
      <c r="D11" s="71">
        <v>580</v>
      </c>
      <c r="E11" s="71">
        <v>708</v>
      </c>
      <c r="F11" s="70">
        <v>1133</v>
      </c>
      <c r="G11" s="70">
        <v>1076</v>
      </c>
      <c r="H11" s="71">
        <v>947</v>
      </c>
      <c r="I11" s="71">
        <v>876</v>
      </c>
      <c r="J11" s="71">
        <v>483</v>
      </c>
      <c r="K11" s="71">
        <v>281</v>
      </c>
      <c r="L11" s="71">
        <v>172</v>
      </c>
      <c r="M11" s="70">
        <v>7516</v>
      </c>
      <c r="N11" s="7">
        <f t="shared" si="0"/>
        <v>1359</v>
      </c>
    </row>
    <row r="12" spans="1:15" ht="17.25" thickTop="1" thickBot="1" x14ac:dyDescent="0.35">
      <c r="A12" s="69" t="s">
        <v>144</v>
      </c>
      <c r="B12" s="70">
        <v>1185</v>
      </c>
      <c r="C12" s="70">
        <v>1378</v>
      </c>
      <c r="D12" s="70">
        <v>1395</v>
      </c>
      <c r="E12" s="70">
        <v>1468</v>
      </c>
      <c r="F12" s="70">
        <v>2539</v>
      </c>
      <c r="G12" s="70">
        <v>2366</v>
      </c>
      <c r="H12" s="70">
        <v>2032</v>
      </c>
      <c r="I12" s="70">
        <v>1442</v>
      </c>
      <c r="J12" s="71">
        <v>900</v>
      </c>
      <c r="K12" s="71">
        <v>497</v>
      </c>
      <c r="L12" s="71">
        <v>206</v>
      </c>
      <c r="M12" s="70">
        <v>15408</v>
      </c>
      <c r="N12" s="7">
        <f t="shared" si="0"/>
        <v>2342</v>
      </c>
    </row>
    <row r="13" spans="1:15" ht="17.25" thickTop="1" thickBot="1" x14ac:dyDescent="0.35">
      <c r="A13" s="69" t="s">
        <v>145</v>
      </c>
      <c r="B13" s="71">
        <v>653</v>
      </c>
      <c r="C13" s="71">
        <v>863</v>
      </c>
      <c r="D13" s="70">
        <v>1112</v>
      </c>
      <c r="E13" s="71">
        <v>973</v>
      </c>
      <c r="F13" s="70">
        <v>1675</v>
      </c>
      <c r="G13" s="70">
        <v>1977</v>
      </c>
      <c r="H13" s="70">
        <v>1644</v>
      </c>
      <c r="I13" s="70">
        <v>1382</v>
      </c>
      <c r="J13" s="71">
        <v>859</v>
      </c>
      <c r="K13" s="71">
        <v>547</v>
      </c>
      <c r="L13" s="71">
        <v>299</v>
      </c>
      <c r="M13" s="70">
        <v>11984</v>
      </c>
      <c r="N13" s="7">
        <f t="shared" si="0"/>
        <v>2241</v>
      </c>
    </row>
    <row r="14" spans="1:15" ht="17.25" thickTop="1" thickBot="1" x14ac:dyDescent="0.35">
      <c r="A14" s="69" t="s">
        <v>146</v>
      </c>
      <c r="B14" s="70">
        <v>1110</v>
      </c>
      <c r="C14" s="70">
        <v>1327</v>
      </c>
      <c r="D14" s="70">
        <v>1277</v>
      </c>
      <c r="E14" s="70">
        <v>1252</v>
      </c>
      <c r="F14" s="70">
        <v>2515</v>
      </c>
      <c r="G14" s="70">
        <v>2401</v>
      </c>
      <c r="H14" s="70">
        <v>1651</v>
      </c>
      <c r="I14" s="70">
        <v>1265</v>
      </c>
      <c r="J14" s="71">
        <v>750</v>
      </c>
      <c r="K14" s="71">
        <v>355</v>
      </c>
      <c r="L14" s="71">
        <v>180</v>
      </c>
      <c r="M14" s="70">
        <v>14083</v>
      </c>
      <c r="N14" s="7">
        <f t="shared" si="0"/>
        <v>2015</v>
      </c>
    </row>
    <row r="15" spans="1:15" ht="17.25" thickTop="1" thickBot="1" x14ac:dyDescent="0.35">
      <c r="A15" s="69" t="s">
        <v>147</v>
      </c>
      <c r="B15" s="71">
        <v>763</v>
      </c>
      <c r="C15" s="71">
        <v>723</v>
      </c>
      <c r="D15" s="71">
        <v>668</v>
      </c>
      <c r="E15" s="71">
        <v>742</v>
      </c>
      <c r="F15" s="70">
        <v>1371</v>
      </c>
      <c r="G15" s="70">
        <v>1410</v>
      </c>
      <c r="H15" s="70">
        <v>1323</v>
      </c>
      <c r="I15" s="70">
        <v>1019</v>
      </c>
      <c r="J15" s="71">
        <v>670</v>
      </c>
      <c r="K15" s="71">
        <v>465</v>
      </c>
      <c r="L15" s="71">
        <v>285</v>
      </c>
      <c r="M15" s="70">
        <v>9439</v>
      </c>
      <c r="N15" s="7">
        <f t="shared" si="0"/>
        <v>1689</v>
      </c>
    </row>
    <row r="16" spans="1:15" ht="17.25" thickTop="1" thickBot="1" x14ac:dyDescent="0.35">
      <c r="A16" s="69" t="s">
        <v>148</v>
      </c>
      <c r="B16" s="71">
        <v>194</v>
      </c>
      <c r="C16" s="71">
        <v>193</v>
      </c>
      <c r="D16" s="71">
        <v>223</v>
      </c>
      <c r="E16" s="71">
        <v>249</v>
      </c>
      <c r="F16" s="71">
        <v>396</v>
      </c>
      <c r="G16" s="71">
        <v>450</v>
      </c>
      <c r="H16" s="71">
        <v>390</v>
      </c>
      <c r="I16" s="71">
        <v>373</v>
      </c>
      <c r="J16" s="71">
        <v>200</v>
      </c>
      <c r="K16" s="71">
        <v>140</v>
      </c>
      <c r="L16" s="71">
        <v>65</v>
      </c>
      <c r="M16" s="70">
        <v>2873</v>
      </c>
      <c r="N16" s="7">
        <f t="shared" si="0"/>
        <v>573</v>
      </c>
    </row>
    <row r="17" spans="1:14" ht="17.25" thickTop="1" thickBot="1" x14ac:dyDescent="0.35">
      <c r="A17" s="69" t="s">
        <v>149</v>
      </c>
      <c r="B17" s="70">
        <v>1557</v>
      </c>
      <c r="C17" s="70">
        <v>1729</v>
      </c>
      <c r="D17" s="70">
        <v>1873</v>
      </c>
      <c r="E17" s="70">
        <v>2129</v>
      </c>
      <c r="F17" s="70">
        <v>4148</v>
      </c>
      <c r="G17" s="70">
        <v>3725</v>
      </c>
      <c r="H17" s="70">
        <v>3653</v>
      </c>
      <c r="I17" s="70">
        <v>2739</v>
      </c>
      <c r="J17" s="70">
        <v>1645</v>
      </c>
      <c r="K17" s="71">
        <v>942</v>
      </c>
      <c r="L17" s="71">
        <v>547</v>
      </c>
      <c r="M17" s="70">
        <v>24687</v>
      </c>
      <c r="N17" s="7">
        <f t="shared" si="0"/>
        <v>4384</v>
      </c>
    </row>
    <row r="18" spans="1:14" ht="17.25" thickTop="1" thickBot="1" x14ac:dyDescent="0.35">
      <c r="A18" s="69" t="s">
        <v>150</v>
      </c>
      <c r="B18" s="70">
        <v>1051</v>
      </c>
      <c r="C18" s="70">
        <v>1159</v>
      </c>
      <c r="D18" s="70">
        <v>1159</v>
      </c>
      <c r="E18" s="70">
        <v>1212</v>
      </c>
      <c r="F18" s="70">
        <v>2162</v>
      </c>
      <c r="G18" s="70">
        <v>2143</v>
      </c>
      <c r="H18" s="70">
        <v>1527</v>
      </c>
      <c r="I18" s="70">
        <v>1216</v>
      </c>
      <c r="J18" s="71">
        <v>695</v>
      </c>
      <c r="K18" s="71">
        <v>370</v>
      </c>
      <c r="L18" s="71">
        <v>199</v>
      </c>
      <c r="M18" s="70">
        <v>12893</v>
      </c>
      <c r="N18" s="7">
        <f t="shared" si="0"/>
        <v>1911</v>
      </c>
    </row>
    <row r="19" spans="1:14" ht="17.25" thickTop="1" thickBot="1" x14ac:dyDescent="0.35">
      <c r="A19" s="69" t="s">
        <v>151</v>
      </c>
      <c r="B19" s="70">
        <v>1005</v>
      </c>
      <c r="C19" s="70">
        <v>1253</v>
      </c>
      <c r="D19" s="70">
        <v>1143</v>
      </c>
      <c r="E19" s="70">
        <v>1036</v>
      </c>
      <c r="F19" s="70">
        <v>2030</v>
      </c>
      <c r="G19" s="70">
        <v>2092</v>
      </c>
      <c r="H19" s="70">
        <v>1560</v>
      </c>
      <c r="I19" s="70">
        <v>1319</v>
      </c>
      <c r="J19" s="71">
        <v>823</v>
      </c>
      <c r="K19" s="71">
        <v>493</v>
      </c>
      <c r="L19" s="71">
        <v>287</v>
      </c>
      <c r="M19" s="70">
        <v>13041</v>
      </c>
      <c r="N19" s="7">
        <f t="shared" si="0"/>
        <v>2142</v>
      </c>
    </row>
    <row r="20" spans="1:14" ht="17.25" thickTop="1" thickBot="1" x14ac:dyDescent="0.35">
      <c r="A20" s="69" t="s">
        <v>152</v>
      </c>
      <c r="B20" s="71">
        <v>279</v>
      </c>
      <c r="C20" s="71">
        <v>320</v>
      </c>
      <c r="D20" s="71">
        <v>330</v>
      </c>
      <c r="E20" s="71">
        <v>343</v>
      </c>
      <c r="F20" s="71">
        <v>508</v>
      </c>
      <c r="G20" s="71">
        <v>577</v>
      </c>
      <c r="H20" s="71">
        <v>542</v>
      </c>
      <c r="I20" s="71">
        <v>411</v>
      </c>
      <c r="J20" s="71">
        <v>287</v>
      </c>
      <c r="K20" s="71">
        <v>187</v>
      </c>
      <c r="L20" s="71">
        <v>111</v>
      </c>
      <c r="M20" s="70">
        <v>3895</v>
      </c>
      <c r="N20" s="7">
        <f t="shared" si="0"/>
        <v>698</v>
      </c>
    </row>
    <row r="21" spans="1:14" ht="17.25" thickTop="1" thickBot="1" x14ac:dyDescent="0.35">
      <c r="A21" s="69" t="s">
        <v>153</v>
      </c>
      <c r="B21" s="70">
        <v>4245</v>
      </c>
      <c r="C21" s="70">
        <v>5064</v>
      </c>
      <c r="D21" s="70">
        <v>5161</v>
      </c>
      <c r="E21" s="70">
        <v>5688</v>
      </c>
      <c r="F21" s="70">
        <v>10774</v>
      </c>
      <c r="G21" s="70">
        <v>10269</v>
      </c>
      <c r="H21" s="70">
        <v>8377</v>
      </c>
      <c r="I21" s="70">
        <v>6416</v>
      </c>
      <c r="J21" s="70">
        <v>3667</v>
      </c>
      <c r="K21" s="70">
        <v>1782</v>
      </c>
      <c r="L21" s="71">
        <v>818</v>
      </c>
      <c r="M21" s="70">
        <v>62261</v>
      </c>
      <c r="N21" s="7">
        <f t="shared" si="0"/>
        <v>10083</v>
      </c>
    </row>
    <row r="22" spans="1:14" ht="17.25" thickTop="1" thickBot="1" x14ac:dyDescent="0.35">
      <c r="A22" s="69" t="s">
        <v>154</v>
      </c>
      <c r="B22" s="71">
        <v>280</v>
      </c>
      <c r="C22" s="71">
        <v>365</v>
      </c>
      <c r="D22" s="71">
        <v>264</v>
      </c>
      <c r="E22" s="71">
        <v>341</v>
      </c>
      <c r="F22" s="71">
        <v>795</v>
      </c>
      <c r="G22" s="71">
        <v>729</v>
      </c>
      <c r="H22" s="71">
        <v>593</v>
      </c>
      <c r="I22" s="71">
        <v>498</v>
      </c>
      <c r="J22" s="71">
        <v>278</v>
      </c>
      <c r="K22" s="71">
        <v>181</v>
      </c>
      <c r="L22" s="71">
        <v>117</v>
      </c>
      <c r="M22" s="70">
        <v>4441</v>
      </c>
      <c r="N22" s="7">
        <f t="shared" si="0"/>
        <v>776</v>
      </c>
    </row>
    <row r="23" spans="1:14" ht="15.75" thickTop="1" x14ac:dyDescent="0.25"/>
  </sheetData>
  <mergeCells count="5">
    <mergeCell ref="A2:M2"/>
    <mergeCell ref="A3:M3"/>
    <mergeCell ref="A4:M4"/>
    <mergeCell ref="A5:M5"/>
    <mergeCell ref="A6:M6"/>
  </mergeCells>
  <pageMargins left="0.511811024" right="0.511811024" top="0.78740157499999996" bottom="0.78740157499999996" header="0.31496062000000002" footer="0.3149606200000000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3"/>
  <sheetViews>
    <sheetView workbookViewId="0">
      <selection activeCell="K14" sqref="K14"/>
    </sheetView>
  </sheetViews>
  <sheetFormatPr defaultRowHeight="15" x14ac:dyDescent="0.25"/>
  <cols>
    <col min="1" max="1" width="27.85546875" customWidth="1"/>
    <col min="2" max="3" width="10" bestFit="1" customWidth="1"/>
    <col min="4" max="17" width="11.42578125" bestFit="1" customWidth="1"/>
    <col min="18" max="18" width="15" bestFit="1" customWidth="1"/>
    <col min="19" max="19" width="12" customWidth="1"/>
    <col min="20" max="20" width="11.5703125" customWidth="1"/>
    <col min="21" max="21" width="11.140625" bestFit="1" customWidth="1"/>
  </cols>
  <sheetData>
    <row r="1" spans="1:21" ht="15.75" thickBot="1" x14ac:dyDescent="0.3"/>
    <row r="2" spans="1:21" ht="16.5" thickTop="1" x14ac:dyDescent="0.3">
      <c r="A2" s="775" t="s">
        <v>171</v>
      </c>
      <c r="B2" s="776"/>
      <c r="C2" s="776"/>
      <c r="D2" s="776"/>
      <c r="E2" s="776"/>
      <c r="F2" s="776"/>
      <c r="G2" s="776"/>
      <c r="H2" s="776"/>
      <c r="I2" s="776"/>
      <c r="J2" s="776"/>
      <c r="K2" s="776"/>
      <c r="L2" s="776"/>
      <c r="M2" s="776"/>
      <c r="N2" s="776"/>
      <c r="O2" s="776"/>
      <c r="P2" s="776"/>
      <c r="Q2" s="776"/>
      <c r="R2" s="776"/>
      <c r="S2" s="777"/>
    </row>
    <row r="3" spans="1:21" ht="15.75" x14ac:dyDescent="0.3">
      <c r="A3" s="778" t="s">
        <v>162</v>
      </c>
      <c r="B3" s="779"/>
      <c r="C3" s="779"/>
      <c r="D3" s="779"/>
      <c r="E3" s="779"/>
      <c r="F3" s="779"/>
      <c r="G3" s="779"/>
      <c r="H3" s="779"/>
      <c r="I3" s="779"/>
      <c r="J3" s="779"/>
      <c r="K3" s="779"/>
      <c r="L3" s="779"/>
      <c r="M3" s="779"/>
      <c r="N3" s="779"/>
      <c r="O3" s="779"/>
      <c r="P3" s="779"/>
      <c r="Q3" s="779"/>
      <c r="R3" s="779"/>
      <c r="S3" s="780"/>
    </row>
    <row r="4" spans="1:21" ht="30" customHeight="1" x14ac:dyDescent="0.3">
      <c r="A4" s="778" t="s">
        <v>140</v>
      </c>
      <c r="B4" s="779"/>
      <c r="C4" s="779"/>
      <c r="D4" s="779"/>
      <c r="E4" s="779"/>
      <c r="F4" s="779"/>
      <c r="G4" s="779"/>
      <c r="H4" s="779"/>
      <c r="I4" s="779"/>
      <c r="J4" s="779"/>
      <c r="K4" s="779"/>
      <c r="L4" s="779"/>
      <c r="M4" s="779"/>
      <c r="N4" s="779"/>
      <c r="O4" s="779"/>
      <c r="P4" s="779"/>
      <c r="Q4" s="779"/>
      <c r="R4" s="779"/>
      <c r="S4" s="780"/>
    </row>
    <row r="5" spans="1:21" ht="15.75" x14ac:dyDescent="0.3">
      <c r="A5" s="778" t="s">
        <v>170</v>
      </c>
      <c r="B5" s="779"/>
      <c r="C5" s="779"/>
      <c r="D5" s="779"/>
      <c r="E5" s="779"/>
      <c r="F5" s="779"/>
      <c r="G5" s="779"/>
      <c r="H5" s="779"/>
      <c r="I5" s="779"/>
      <c r="J5" s="779"/>
      <c r="K5" s="779"/>
      <c r="L5" s="779"/>
      <c r="M5" s="779"/>
      <c r="N5" s="779"/>
      <c r="O5" s="779"/>
      <c r="P5" s="779"/>
      <c r="Q5" s="779"/>
      <c r="R5" s="779"/>
      <c r="S5" s="780"/>
    </row>
    <row r="6" spans="1:21" ht="16.5" thickBot="1" x14ac:dyDescent="0.35">
      <c r="A6" s="781" t="s">
        <v>156</v>
      </c>
      <c r="B6" s="782"/>
      <c r="C6" s="782"/>
      <c r="D6" s="782"/>
      <c r="E6" s="782"/>
      <c r="F6" s="782"/>
      <c r="G6" s="782"/>
      <c r="H6" s="782"/>
      <c r="I6" s="782"/>
      <c r="J6" s="782"/>
      <c r="K6" s="782"/>
      <c r="L6" s="782"/>
      <c r="M6" s="782"/>
      <c r="N6" s="782"/>
      <c r="O6" s="782"/>
      <c r="P6" s="782"/>
      <c r="Q6" s="782"/>
      <c r="R6" s="782"/>
      <c r="S6" s="783"/>
    </row>
    <row r="7" spans="1:21" ht="46.5" thickTop="1" thickBot="1" x14ac:dyDescent="0.3">
      <c r="A7" s="66" t="s">
        <v>107</v>
      </c>
      <c r="B7" s="66" t="s">
        <v>108</v>
      </c>
      <c r="C7" s="66" t="s">
        <v>109</v>
      </c>
      <c r="D7" s="66" t="s">
        <v>110</v>
      </c>
      <c r="E7" s="66" t="s">
        <v>111</v>
      </c>
      <c r="F7" s="66" t="s">
        <v>132</v>
      </c>
      <c r="G7" s="66" t="s">
        <v>124</v>
      </c>
      <c r="H7" s="66" t="s">
        <v>125</v>
      </c>
      <c r="I7" s="66" t="s">
        <v>126</v>
      </c>
      <c r="J7" s="66" t="s">
        <v>127</v>
      </c>
      <c r="K7" s="66" t="s">
        <v>128</v>
      </c>
      <c r="L7" s="66" t="s">
        <v>129</v>
      </c>
      <c r="M7" s="66" t="s">
        <v>130</v>
      </c>
      <c r="N7" s="66" t="s">
        <v>131</v>
      </c>
      <c r="O7" s="66" t="s">
        <v>133</v>
      </c>
      <c r="P7" s="66" t="s">
        <v>134</v>
      </c>
      <c r="Q7" s="66" t="s">
        <v>135</v>
      </c>
      <c r="R7" s="66" t="s">
        <v>136</v>
      </c>
      <c r="S7" s="66" t="s">
        <v>28</v>
      </c>
      <c r="T7" s="66" t="s">
        <v>31</v>
      </c>
      <c r="U7" s="66" t="s">
        <v>203</v>
      </c>
    </row>
    <row r="8" spans="1:21" ht="17.25" thickTop="1" thickBot="1" x14ac:dyDescent="0.35">
      <c r="A8" s="67" t="s">
        <v>21</v>
      </c>
      <c r="B8" s="68">
        <v>14882</v>
      </c>
      <c r="C8" s="68">
        <v>16902</v>
      </c>
      <c r="D8" s="68">
        <v>17505</v>
      </c>
      <c r="E8" s="68">
        <v>18325</v>
      </c>
      <c r="F8" s="68">
        <v>17348</v>
      </c>
      <c r="G8" s="68">
        <v>17049</v>
      </c>
      <c r="H8" s="68">
        <v>17099</v>
      </c>
      <c r="I8" s="68">
        <v>16373</v>
      </c>
      <c r="J8" s="68">
        <v>14834</v>
      </c>
      <c r="K8" s="68">
        <v>13285</v>
      </c>
      <c r="L8" s="68">
        <v>11728</v>
      </c>
      <c r="M8" s="68">
        <v>10236</v>
      </c>
      <c r="N8" s="68">
        <v>7574</v>
      </c>
      <c r="O8" s="68">
        <v>5669</v>
      </c>
      <c r="P8" s="68">
        <v>4396</v>
      </c>
      <c r="Q8" s="68">
        <v>3117</v>
      </c>
      <c r="R8" s="68">
        <v>3923</v>
      </c>
      <c r="S8" s="68">
        <v>210245</v>
      </c>
      <c r="T8" s="68">
        <f>SUM(G8:N8)</f>
        <v>108178</v>
      </c>
      <c r="U8" s="68">
        <f>S8-T8</f>
        <v>102067</v>
      </c>
    </row>
    <row r="9" spans="1:21" ht="17.25" thickTop="1" thickBot="1" x14ac:dyDescent="0.35">
      <c r="A9" s="69" t="s">
        <v>141</v>
      </c>
      <c r="B9" s="71">
        <v>420</v>
      </c>
      <c r="C9" s="71">
        <v>409</v>
      </c>
      <c r="D9" s="71">
        <v>471</v>
      </c>
      <c r="E9" s="71">
        <v>529</v>
      </c>
      <c r="F9" s="71">
        <v>375</v>
      </c>
      <c r="G9" s="71">
        <v>417</v>
      </c>
      <c r="H9" s="71">
        <v>442</v>
      </c>
      <c r="I9" s="71">
        <v>472</v>
      </c>
      <c r="J9" s="71">
        <v>456</v>
      </c>
      <c r="K9" s="71">
        <v>326</v>
      </c>
      <c r="L9" s="71">
        <v>288</v>
      </c>
      <c r="M9" s="71">
        <v>336</v>
      </c>
      <c r="N9" s="71">
        <v>273</v>
      </c>
      <c r="O9" s="71">
        <v>190</v>
      </c>
      <c r="P9" s="71">
        <v>164</v>
      </c>
      <c r="Q9" s="71">
        <v>129</v>
      </c>
      <c r="R9" s="71">
        <v>177</v>
      </c>
      <c r="S9" s="70">
        <v>5874</v>
      </c>
      <c r="T9" s="68">
        <f t="shared" ref="T9:T22" si="0">SUM(G9:N9)</f>
        <v>3010</v>
      </c>
      <c r="U9" s="68">
        <f t="shared" ref="U9:U22" si="1">S9-T9</f>
        <v>2864</v>
      </c>
    </row>
    <row r="10" spans="1:21" ht="31.5" thickTop="1" thickBot="1" x14ac:dyDescent="0.35">
      <c r="A10" s="69" t="s">
        <v>142</v>
      </c>
      <c r="B10" s="70">
        <v>1540</v>
      </c>
      <c r="C10" s="70">
        <v>1459</v>
      </c>
      <c r="D10" s="70">
        <v>1849</v>
      </c>
      <c r="E10" s="70">
        <v>1655</v>
      </c>
      <c r="F10" s="70">
        <v>1737</v>
      </c>
      <c r="G10" s="70">
        <v>1822</v>
      </c>
      <c r="H10" s="70">
        <v>1675</v>
      </c>
      <c r="I10" s="70">
        <v>1668</v>
      </c>
      <c r="J10" s="70">
        <v>1561</v>
      </c>
      <c r="K10" s="70">
        <v>1537</v>
      </c>
      <c r="L10" s="70">
        <v>1311</v>
      </c>
      <c r="M10" s="70">
        <v>1073</v>
      </c>
      <c r="N10" s="71">
        <v>847</v>
      </c>
      <c r="O10" s="71">
        <v>676</v>
      </c>
      <c r="P10" s="71">
        <v>592</v>
      </c>
      <c r="Q10" s="71">
        <v>388</v>
      </c>
      <c r="R10" s="71">
        <v>460</v>
      </c>
      <c r="S10" s="70">
        <v>21850</v>
      </c>
      <c r="T10" s="68">
        <f t="shared" si="0"/>
        <v>11494</v>
      </c>
      <c r="U10" s="68">
        <f t="shared" si="1"/>
        <v>10356</v>
      </c>
    </row>
    <row r="11" spans="1:21" ht="17.25" thickTop="1" thickBot="1" x14ac:dyDescent="0.35">
      <c r="A11" s="69" t="s">
        <v>143</v>
      </c>
      <c r="B11" s="71">
        <v>600</v>
      </c>
      <c r="C11" s="71">
        <v>660</v>
      </c>
      <c r="D11" s="71">
        <v>580</v>
      </c>
      <c r="E11" s="71">
        <v>708</v>
      </c>
      <c r="F11" s="71">
        <v>585</v>
      </c>
      <c r="G11" s="71">
        <v>548</v>
      </c>
      <c r="H11" s="71">
        <v>557</v>
      </c>
      <c r="I11" s="71">
        <v>519</v>
      </c>
      <c r="J11" s="71">
        <v>490</v>
      </c>
      <c r="K11" s="71">
        <v>457</v>
      </c>
      <c r="L11" s="71">
        <v>477</v>
      </c>
      <c r="M11" s="71">
        <v>399</v>
      </c>
      <c r="N11" s="71">
        <v>257</v>
      </c>
      <c r="O11" s="71">
        <v>226</v>
      </c>
      <c r="P11" s="71">
        <v>152</v>
      </c>
      <c r="Q11" s="71">
        <v>129</v>
      </c>
      <c r="R11" s="71">
        <v>172</v>
      </c>
      <c r="S11" s="70">
        <v>7516</v>
      </c>
      <c r="T11" s="68">
        <f t="shared" si="0"/>
        <v>3704</v>
      </c>
      <c r="U11" s="68">
        <f t="shared" si="1"/>
        <v>3812</v>
      </c>
    </row>
    <row r="12" spans="1:21" ht="17.25" thickTop="1" thickBot="1" x14ac:dyDescent="0.35">
      <c r="A12" s="69" t="s">
        <v>144</v>
      </c>
      <c r="B12" s="70">
        <v>1185</v>
      </c>
      <c r="C12" s="70">
        <v>1378</v>
      </c>
      <c r="D12" s="70">
        <v>1395</v>
      </c>
      <c r="E12" s="70">
        <v>1468</v>
      </c>
      <c r="F12" s="70">
        <v>1286</v>
      </c>
      <c r="G12" s="70">
        <v>1253</v>
      </c>
      <c r="H12" s="70">
        <v>1288</v>
      </c>
      <c r="I12" s="70">
        <v>1078</v>
      </c>
      <c r="J12" s="70">
        <v>1077</v>
      </c>
      <c r="K12" s="71">
        <v>955</v>
      </c>
      <c r="L12" s="71">
        <v>756</v>
      </c>
      <c r="M12" s="71">
        <v>686</v>
      </c>
      <c r="N12" s="71">
        <v>492</v>
      </c>
      <c r="O12" s="71">
        <v>408</v>
      </c>
      <c r="P12" s="71">
        <v>265</v>
      </c>
      <c r="Q12" s="71">
        <v>232</v>
      </c>
      <c r="R12" s="71">
        <v>206</v>
      </c>
      <c r="S12" s="70">
        <v>15408</v>
      </c>
      <c r="T12" s="68">
        <f t="shared" si="0"/>
        <v>7585</v>
      </c>
      <c r="U12" s="68">
        <f t="shared" si="1"/>
        <v>7823</v>
      </c>
    </row>
    <row r="13" spans="1:21" ht="17.25" thickTop="1" thickBot="1" x14ac:dyDescent="0.35">
      <c r="A13" s="69" t="s">
        <v>145</v>
      </c>
      <c r="B13" s="71">
        <v>653</v>
      </c>
      <c r="C13" s="71">
        <v>863</v>
      </c>
      <c r="D13" s="70">
        <v>1112</v>
      </c>
      <c r="E13" s="71">
        <v>973</v>
      </c>
      <c r="F13" s="71">
        <v>775</v>
      </c>
      <c r="G13" s="71">
        <v>900</v>
      </c>
      <c r="H13" s="71">
        <v>931</v>
      </c>
      <c r="I13" s="70">
        <v>1046</v>
      </c>
      <c r="J13" s="71">
        <v>877</v>
      </c>
      <c r="K13" s="71">
        <v>767</v>
      </c>
      <c r="L13" s="71">
        <v>688</v>
      </c>
      <c r="M13" s="71">
        <v>694</v>
      </c>
      <c r="N13" s="71">
        <v>505</v>
      </c>
      <c r="O13" s="71">
        <v>354</v>
      </c>
      <c r="P13" s="71">
        <v>313</v>
      </c>
      <c r="Q13" s="71">
        <v>234</v>
      </c>
      <c r="R13" s="71">
        <v>299</v>
      </c>
      <c r="S13" s="70">
        <v>11984</v>
      </c>
      <c r="T13" s="68">
        <f t="shared" si="0"/>
        <v>6408</v>
      </c>
      <c r="U13" s="68">
        <f t="shared" si="1"/>
        <v>5576</v>
      </c>
    </row>
    <row r="14" spans="1:21" ht="17.25" thickTop="1" thickBot="1" x14ac:dyDescent="0.35">
      <c r="A14" s="69" t="s">
        <v>146</v>
      </c>
      <c r="B14" s="70">
        <v>1110</v>
      </c>
      <c r="C14" s="70">
        <v>1327</v>
      </c>
      <c r="D14" s="70">
        <v>1277</v>
      </c>
      <c r="E14" s="70">
        <v>1252</v>
      </c>
      <c r="F14" s="70">
        <v>1230</v>
      </c>
      <c r="G14" s="70">
        <v>1285</v>
      </c>
      <c r="H14" s="70">
        <v>1307</v>
      </c>
      <c r="I14" s="70">
        <v>1094</v>
      </c>
      <c r="J14" s="71">
        <v>832</v>
      </c>
      <c r="K14" s="71">
        <v>819</v>
      </c>
      <c r="L14" s="71">
        <v>688</v>
      </c>
      <c r="M14" s="71">
        <v>577</v>
      </c>
      <c r="N14" s="71">
        <v>437</v>
      </c>
      <c r="O14" s="71">
        <v>313</v>
      </c>
      <c r="P14" s="71">
        <v>204</v>
      </c>
      <c r="Q14" s="71">
        <v>151</v>
      </c>
      <c r="R14" s="71">
        <v>180</v>
      </c>
      <c r="S14" s="70">
        <v>14083</v>
      </c>
      <c r="T14" s="68">
        <f t="shared" si="0"/>
        <v>7039</v>
      </c>
      <c r="U14" s="68">
        <f t="shared" si="1"/>
        <v>7044</v>
      </c>
    </row>
    <row r="15" spans="1:21" ht="17.25" thickTop="1" thickBot="1" x14ac:dyDescent="0.35">
      <c r="A15" s="69" t="s">
        <v>147</v>
      </c>
      <c r="B15" s="71">
        <v>763</v>
      </c>
      <c r="C15" s="71">
        <v>723</v>
      </c>
      <c r="D15" s="71">
        <v>668</v>
      </c>
      <c r="E15" s="71">
        <v>742</v>
      </c>
      <c r="F15" s="71">
        <v>650</v>
      </c>
      <c r="G15" s="71">
        <v>721</v>
      </c>
      <c r="H15" s="71">
        <v>713</v>
      </c>
      <c r="I15" s="71">
        <v>697</v>
      </c>
      <c r="J15" s="71">
        <v>668</v>
      </c>
      <c r="K15" s="71">
        <v>655</v>
      </c>
      <c r="L15" s="71">
        <v>543</v>
      </c>
      <c r="M15" s="71">
        <v>476</v>
      </c>
      <c r="N15" s="71">
        <v>334</v>
      </c>
      <c r="O15" s="71">
        <v>336</v>
      </c>
      <c r="P15" s="71">
        <v>267</v>
      </c>
      <c r="Q15" s="71">
        <v>198</v>
      </c>
      <c r="R15" s="71">
        <v>285</v>
      </c>
      <c r="S15" s="70">
        <v>9439</v>
      </c>
      <c r="T15" s="68">
        <f t="shared" si="0"/>
        <v>4807</v>
      </c>
      <c r="U15" s="68">
        <f t="shared" si="1"/>
        <v>4632</v>
      </c>
    </row>
    <row r="16" spans="1:21" ht="17.25" thickTop="1" thickBot="1" x14ac:dyDescent="0.35">
      <c r="A16" s="69" t="s">
        <v>148</v>
      </c>
      <c r="B16" s="71">
        <v>194</v>
      </c>
      <c r="C16" s="71">
        <v>193</v>
      </c>
      <c r="D16" s="71">
        <v>223</v>
      </c>
      <c r="E16" s="71">
        <v>249</v>
      </c>
      <c r="F16" s="71">
        <v>192</v>
      </c>
      <c r="G16" s="71">
        <v>204</v>
      </c>
      <c r="H16" s="71">
        <v>230</v>
      </c>
      <c r="I16" s="71">
        <v>220</v>
      </c>
      <c r="J16" s="71">
        <v>212</v>
      </c>
      <c r="K16" s="71">
        <v>178</v>
      </c>
      <c r="L16" s="71">
        <v>221</v>
      </c>
      <c r="M16" s="71">
        <v>152</v>
      </c>
      <c r="N16" s="71">
        <v>99</v>
      </c>
      <c r="O16" s="71">
        <v>101</v>
      </c>
      <c r="P16" s="71">
        <v>97</v>
      </c>
      <c r="Q16" s="71">
        <v>43</v>
      </c>
      <c r="R16" s="71">
        <v>65</v>
      </c>
      <c r="S16" s="70">
        <v>2873</v>
      </c>
      <c r="T16" s="68">
        <f t="shared" si="0"/>
        <v>1516</v>
      </c>
      <c r="U16" s="68">
        <f t="shared" si="1"/>
        <v>1357</v>
      </c>
    </row>
    <row r="17" spans="1:21" ht="17.25" thickTop="1" thickBot="1" x14ac:dyDescent="0.35">
      <c r="A17" s="69" t="s">
        <v>149</v>
      </c>
      <c r="B17" s="70">
        <v>1557</v>
      </c>
      <c r="C17" s="70">
        <v>1729</v>
      </c>
      <c r="D17" s="70">
        <v>1873</v>
      </c>
      <c r="E17" s="70">
        <v>2129</v>
      </c>
      <c r="F17" s="70">
        <v>2209</v>
      </c>
      <c r="G17" s="70">
        <v>1939</v>
      </c>
      <c r="H17" s="70">
        <v>1905</v>
      </c>
      <c r="I17" s="70">
        <v>1820</v>
      </c>
      <c r="J17" s="70">
        <v>1916</v>
      </c>
      <c r="K17" s="70">
        <v>1737</v>
      </c>
      <c r="L17" s="70">
        <v>1378</v>
      </c>
      <c r="M17" s="70">
        <v>1361</v>
      </c>
      <c r="N17" s="71">
        <v>997</v>
      </c>
      <c r="O17" s="71">
        <v>648</v>
      </c>
      <c r="P17" s="71">
        <v>578</v>
      </c>
      <c r="Q17" s="71">
        <v>364</v>
      </c>
      <c r="R17" s="71">
        <v>547</v>
      </c>
      <c r="S17" s="70">
        <v>24687</v>
      </c>
      <c r="T17" s="68">
        <f t="shared" si="0"/>
        <v>13053</v>
      </c>
      <c r="U17" s="68">
        <f t="shared" si="1"/>
        <v>11634</v>
      </c>
    </row>
    <row r="18" spans="1:21" ht="17.25" thickTop="1" thickBot="1" x14ac:dyDescent="0.35">
      <c r="A18" s="69" t="s">
        <v>150</v>
      </c>
      <c r="B18" s="70">
        <v>1051</v>
      </c>
      <c r="C18" s="70">
        <v>1159</v>
      </c>
      <c r="D18" s="70">
        <v>1159</v>
      </c>
      <c r="E18" s="70">
        <v>1212</v>
      </c>
      <c r="F18" s="70">
        <v>1097</v>
      </c>
      <c r="G18" s="70">
        <v>1065</v>
      </c>
      <c r="H18" s="70">
        <v>1098</v>
      </c>
      <c r="I18" s="70">
        <v>1045</v>
      </c>
      <c r="J18" s="71">
        <v>842</v>
      </c>
      <c r="K18" s="71">
        <v>685</v>
      </c>
      <c r="L18" s="71">
        <v>676</v>
      </c>
      <c r="M18" s="71">
        <v>540</v>
      </c>
      <c r="N18" s="71">
        <v>385</v>
      </c>
      <c r="O18" s="71">
        <v>310</v>
      </c>
      <c r="P18" s="71">
        <v>224</v>
      </c>
      <c r="Q18" s="71">
        <v>146</v>
      </c>
      <c r="R18" s="71">
        <v>199</v>
      </c>
      <c r="S18" s="70">
        <v>12893</v>
      </c>
      <c r="T18" s="68">
        <f t="shared" si="0"/>
        <v>6336</v>
      </c>
      <c r="U18" s="68">
        <f t="shared" si="1"/>
        <v>6557</v>
      </c>
    </row>
    <row r="19" spans="1:21" ht="17.25" thickTop="1" thickBot="1" x14ac:dyDescent="0.35">
      <c r="A19" s="69" t="s">
        <v>151</v>
      </c>
      <c r="B19" s="70">
        <v>1005</v>
      </c>
      <c r="C19" s="70">
        <v>1253</v>
      </c>
      <c r="D19" s="70">
        <v>1143</v>
      </c>
      <c r="E19" s="70">
        <v>1036</v>
      </c>
      <c r="F19" s="71">
        <v>961</v>
      </c>
      <c r="G19" s="70">
        <v>1069</v>
      </c>
      <c r="H19" s="70">
        <v>1093</v>
      </c>
      <c r="I19" s="71">
        <v>999</v>
      </c>
      <c r="J19" s="71">
        <v>879</v>
      </c>
      <c r="K19" s="71">
        <v>681</v>
      </c>
      <c r="L19" s="71">
        <v>702</v>
      </c>
      <c r="M19" s="71">
        <v>617</v>
      </c>
      <c r="N19" s="71">
        <v>414</v>
      </c>
      <c r="O19" s="71">
        <v>409</v>
      </c>
      <c r="P19" s="71">
        <v>277</v>
      </c>
      <c r="Q19" s="71">
        <v>216</v>
      </c>
      <c r="R19" s="71">
        <v>287</v>
      </c>
      <c r="S19" s="70">
        <v>13041</v>
      </c>
      <c r="T19" s="68">
        <f t="shared" si="0"/>
        <v>6454</v>
      </c>
      <c r="U19" s="68">
        <f t="shared" si="1"/>
        <v>6587</v>
      </c>
    </row>
    <row r="20" spans="1:21" ht="17.25" thickTop="1" thickBot="1" x14ac:dyDescent="0.35">
      <c r="A20" s="69" t="s">
        <v>152</v>
      </c>
      <c r="B20" s="71">
        <v>279</v>
      </c>
      <c r="C20" s="71">
        <v>320</v>
      </c>
      <c r="D20" s="71">
        <v>330</v>
      </c>
      <c r="E20" s="71">
        <v>343</v>
      </c>
      <c r="F20" s="71">
        <v>252</v>
      </c>
      <c r="G20" s="71">
        <v>256</v>
      </c>
      <c r="H20" s="71">
        <v>285</v>
      </c>
      <c r="I20" s="71">
        <v>292</v>
      </c>
      <c r="J20" s="71">
        <v>284</v>
      </c>
      <c r="K20" s="71">
        <v>258</v>
      </c>
      <c r="L20" s="71">
        <v>207</v>
      </c>
      <c r="M20" s="71">
        <v>204</v>
      </c>
      <c r="N20" s="71">
        <v>173</v>
      </c>
      <c r="O20" s="71">
        <v>114</v>
      </c>
      <c r="P20" s="71">
        <v>114</v>
      </c>
      <c r="Q20" s="71">
        <v>73</v>
      </c>
      <c r="R20" s="71">
        <v>111</v>
      </c>
      <c r="S20" s="70">
        <v>3895</v>
      </c>
      <c r="T20" s="68">
        <f t="shared" si="0"/>
        <v>1959</v>
      </c>
      <c r="U20" s="68">
        <f t="shared" si="1"/>
        <v>1936</v>
      </c>
    </row>
    <row r="21" spans="1:21" ht="17.25" thickTop="1" thickBot="1" x14ac:dyDescent="0.35">
      <c r="A21" s="69" t="s">
        <v>153</v>
      </c>
      <c r="B21" s="70">
        <v>4245</v>
      </c>
      <c r="C21" s="70">
        <v>5064</v>
      </c>
      <c r="D21" s="70">
        <v>5161</v>
      </c>
      <c r="E21" s="70">
        <v>5688</v>
      </c>
      <c r="F21" s="70">
        <v>5587</v>
      </c>
      <c r="G21" s="70">
        <v>5187</v>
      </c>
      <c r="H21" s="70">
        <v>5217</v>
      </c>
      <c r="I21" s="70">
        <v>5052</v>
      </c>
      <c r="J21" s="70">
        <v>4428</v>
      </c>
      <c r="K21" s="70">
        <v>3949</v>
      </c>
      <c r="L21" s="70">
        <v>3489</v>
      </c>
      <c r="M21" s="70">
        <v>2927</v>
      </c>
      <c r="N21" s="70">
        <v>2205</v>
      </c>
      <c r="O21" s="70">
        <v>1462</v>
      </c>
      <c r="P21" s="70">
        <v>1045</v>
      </c>
      <c r="Q21" s="71">
        <v>737</v>
      </c>
      <c r="R21" s="71">
        <v>818</v>
      </c>
      <c r="S21" s="70">
        <v>62261</v>
      </c>
      <c r="T21" s="68">
        <f t="shared" si="0"/>
        <v>32454</v>
      </c>
      <c r="U21" s="68">
        <f t="shared" si="1"/>
        <v>29807</v>
      </c>
    </row>
    <row r="22" spans="1:21" ht="17.25" thickTop="1" thickBot="1" x14ac:dyDescent="0.35">
      <c r="A22" s="69" t="s">
        <v>154</v>
      </c>
      <c r="B22" s="71">
        <v>280</v>
      </c>
      <c r="C22" s="71">
        <v>365</v>
      </c>
      <c r="D22" s="71">
        <v>264</v>
      </c>
      <c r="E22" s="71">
        <v>341</v>
      </c>
      <c r="F22" s="71">
        <v>412</v>
      </c>
      <c r="G22" s="71">
        <v>383</v>
      </c>
      <c r="H22" s="71">
        <v>358</v>
      </c>
      <c r="I22" s="71">
        <v>371</v>
      </c>
      <c r="J22" s="71">
        <v>312</v>
      </c>
      <c r="K22" s="71">
        <v>281</v>
      </c>
      <c r="L22" s="71">
        <v>304</v>
      </c>
      <c r="M22" s="71">
        <v>194</v>
      </c>
      <c r="N22" s="71">
        <v>156</v>
      </c>
      <c r="O22" s="71">
        <v>122</v>
      </c>
      <c r="P22" s="71">
        <v>104</v>
      </c>
      <c r="Q22" s="71">
        <v>77</v>
      </c>
      <c r="R22" s="71">
        <v>117</v>
      </c>
      <c r="S22" s="70">
        <v>4441</v>
      </c>
      <c r="T22" s="68">
        <f t="shared" si="0"/>
        <v>2359</v>
      </c>
      <c r="U22" s="68">
        <f t="shared" si="1"/>
        <v>2082</v>
      </c>
    </row>
    <row r="23" spans="1:21" ht="15.75" thickTop="1" x14ac:dyDescent="0.25"/>
  </sheetData>
  <mergeCells count="5">
    <mergeCell ref="A2:S2"/>
    <mergeCell ref="A3:S3"/>
    <mergeCell ref="A4:S4"/>
    <mergeCell ref="A5:S5"/>
    <mergeCell ref="A6:S6"/>
  </mergeCells>
  <pageMargins left="0.511811024" right="0.511811024" top="0.78740157499999996" bottom="0.78740157499999996" header="0.31496062000000002" footer="0.3149606200000000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workbookViewId="0">
      <selection sqref="A1:J1"/>
    </sheetView>
  </sheetViews>
  <sheetFormatPr defaultRowHeight="15" x14ac:dyDescent="0.25"/>
  <cols>
    <col min="1" max="1" width="14.28515625" customWidth="1"/>
    <col min="2" max="2" width="11.42578125" customWidth="1"/>
    <col min="3" max="3" width="9.42578125" customWidth="1"/>
    <col min="4" max="4" width="14.85546875" customWidth="1"/>
    <col min="5" max="5" width="14.28515625" customWidth="1"/>
    <col min="6" max="6" width="10.140625" customWidth="1"/>
    <col min="7" max="7" width="11.5703125" customWidth="1"/>
    <col min="8" max="8" width="11.28515625" customWidth="1"/>
    <col min="9" max="9" width="12.85546875" customWidth="1"/>
    <col min="10" max="10" width="17" customWidth="1"/>
    <col min="11" max="11" width="13.85546875" bestFit="1" customWidth="1"/>
  </cols>
  <sheetData>
    <row r="1" spans="1:13" ht="39" customHeight="1" x14ac:dyDescent="0.25">
      <c r="A1" s="808" t="s">
        <v>208</v>
      </c>
      <c r="B1" s="809"/>
      <c r="C1" s="809"/>
      <c r="D1" s="809"/>
      <c r="E1" s="809"/>
      <c r="F1" s="809"/>
      <c r="G1" s="809"/>
      <c r="H1" s="809"/>
      <c r="I1" s="809"/>
      <c r="J1" s="810"/>
    </row>
    <row r="2" spans="1:13" ht="60.75" x14ac:dyDescent="0.25">
      <c r="A2" s="93" t="s">
        <v>209</v>
      </c>
      <c r="B2" s="93" t="s">
        <v>213</v>
      </c>
      <c r="C2" s="93" t="s">
        <v>214</v>
      </c>
      <c r="D2" s="93" t="s">
        <v>211</v>
      </c>
      <c r="E2" s="93" t="s">
        <v>212</v>
      </c>
      <c r="F2" s="93" t="s">
        <v>241</v>
      </c>
      <c r="G2" s="93" t="s">
        <v>242</v>
      </c>
      <c r="H2" s="93" t="s">
        <v>243</v>
      </c>
      <c r="I2" s="93" t="s">
        <v>244</v>
      </c>
      <c r="J2" s="93" t="s">
        <v>236</v>
      </c>
    </row>
    <row r="3" spans="1:13" ht="41.25" customHeight="1" x14ac:dyDescent="0.25">
      <c r="A3" s="94" t="s">
        <v>210</v>
      </c>
      <c r="B3" s="108">
        <v>1266</v>
      </c>
      <c r="C3" s="109">
        <f>B3/12</f>
        <v>105.5</v>
      </c>
      <c r="D3" s="110">
        <v>37980</v>
      </c>
      <c r="E3" s="111">
        <f>D3/12</f>
        <v>3165</v>
      </c>
      <c r="F3" s="112">
        <v>11</v>
      </c>
      <c r="G3" s="110">
        <f>F3*30</f>
        <v>330</v>
      </c>
      <c r="H3" s="112">
        <v>66</v>
      </c>
      <c r="I3" s="110">
        <f>H3*30</f>
        <v>1980</v>
      </c>
      <c r="J3" s="95"/>
      <c r="K3" s="142">
        <f>F3+H3</f>
        <v>77</v>
      </c>
    </row>
    <row r="4" spans="1:13" ht="24.75" x14ac:dyDescent="0.25">
      <c r="A4" s="94" t="s">
        <v>215</v>
      </c>
      <c r="B4" s="108">
        <v>5745</v>
      </c>
      <c r="C4" s="109">
        <f t="shared" ref="C4:C25" si="0">B4/12</f>
        <v>478.75</v>
      </c>
      <c r="D4" s="110">
        <v>114900</v>
      </c>
      <c r="E4" s="111">
        <f t="shared" ref="E4:E25" si="1">D4/12</f>
        <v>9575</v>
      </c>
      <c r="F4" s="112">
        <v>190</v>
      </c>
      <c r="G4" s="110">
        <f>F4*20</f>
        <v>3800</v>
      </c>
      <c r="H4" s="113">
        <v>308</v>
      </c>
      <c r="I4" s="110">
        <f>H4*20</f>
        <v>6160</v>
      </c>
      <c r="J4" s="95"/>
      <c r="K4">
        <f t="shared" ref="K4:K24" si="2">F4+H4</f>
        <v>498</v>
      </c>
      <c r="M4">
        <f>K3+K6+K10+K11+K15+K16</f>
        <v>430</v>
      </c>
    </row>
    <row r="5" spans="1:13" ht="24.75" x14ac:dyDescent="0.25">
      <c r="A5" s="94" t="s">
        <v>216</v>
      </c>
      <c r="B5" s="108">
        <v>6507</v>
      </c>
      <c r="C5" s="109">
        <f t="shared" si="0"/>
        <v>542.25</v>
      </c>
      <c r="D5" s="110">
        <v>130140</v>
      </c>
      <c r="E5" s="111">
        <f t="shared" si="1"/>
        <v>10845</v>
      </c>
      <c r="F5" s="112">
        <v>166</v>
      </c>
      <c r="G5" s="110">
        <f>F5*20</f>
        <v>3320</v>
      </c>
      <c r="H5" s="113">
        <v>216</v>
      </c>
      <c r="I5" s="110">
        <f>H5*20</f>
        <v>4320</v>
      </c>
      <c r="J5" s="95"/>
      <c r="K5">
        <f t="shared" si="2"/>
        <v>382</v>
      </c>
    </row>
    <row r="6" spans="1:13" ht="24.75" x14ac:dyDescent="0.25">
      <c r="A6" s="94" t="s">
        <v>217</v>
      </c>
      <c r="B6" s="108">
        <v>4118</v>
      </c>
      <c r="C6" s="109">
        <f t="shared" si="0"/>
        <v>343.16666666666669</v>
      </c>
      <c r="D6" s="110">
        <v>123540</v>
      </c>
      <c r="E6" s="111">
        <f t="shared" si="1"/>
        <v>10295</v>
      </c>
      <c r="F6" s="112"/>
      <c r="G6" s="110"/>
      <c r="H6" s="113">
        <v>64</v>
      </c>
      <c r="I6" s="110">
        <f>H6*30</f>
        <v>1920</v>
      </c>
      <c r="J6" s="95"/>
      <c r="K6" s="142">
        <f t="shared" si="2"/>
        <v>64</v>
      </c>
    </row>
    <row r="7" spans="1:13" ht="36.75" customHeight="1" x14ac:dyDescent="0.25">
      <c r="A7" s="96" t="s">
        <v>219</v>
      </c>
      <c r="B7" s="114">
        <v>785</v>
      </c>
      <c r="C7" s="115">
        <f t="shared" si="0"/>
        <v>65.416666666666671</v>
      </c>
      <c r="D7" s="116">
        <v>74575</v>
      </c>
      <c r="E7" s="117">
        <f t="shared" si="1"/>
        <v>6214.583333333333</v>
      </c>
      <c r="F7" s="118"/>
      <c r="G7" s="116"/>
      <c r="H7" s="118"/>
      <c r="I7" s="116"/>
      <c r="J7" s="97" t="s">
        <v>237</v>
      </c>
      <c r="K7">
        <f t="shared" si="2"/>
        <v>0</v>
      </c>
    </row>
    <row r="8" spans="1:13" x14ac:dyDescent="0.25">
      <c r="A8" s="94" t="s">
        <v>218</v>
      </c>
      <c r="B8" s="108">
        <v>3745</v>
      </c>
      <c r="C8" s="109">
        <f t="shared" si="0"/>
        <v>312.08333333333331</v>
      </c>
      <c r="D8" s="110">
        <v>37450</v>
      </c>
      <c r="E8" s="111">
        <f t="shared" si="1"/>
        <v>3120.8333333333335</v>
      </c>
      <c r="F8" s="112"/>
      <c r="G8" s="110"/>
      <c r="H8" s="113">
        <v>63</v>
      </c>
      <c r="I8" s="110">
        <f>H8*10</f>
        <v>630</v>
      </c>
      <c r="J8" s="95"/>
      <c r="K8">
        <f t="shared" si="2"/>
        <v>63</v>
      </c>
    </row>
    <row r="9" spans="1:13" ht="39" customHeight="1" x14ac:dyDescent="0.25">
      <c r="A9" s="96" t="s">
        <v>220</v>
      </c>
      <c r="B9" s="114">
        <v>2350</v>
      </c>
      <c r="C9" s="115">
        <f t="shared" si="0"/>
        <v>195.83333333333334</v>
      </c>
      <c r="D9" s="116">
        <v>317250</v>
      </c>
      <c r="E9" s="117">
        <f t="shared" si="1"/>
        <v>26437.5</v>
      </c>
      <c r="F9" s="118"/>
      <c r="G9" s="116"/>
      <c r="H9" s="118">
        <v>4</v>
      </c>
      <c r="I9" s="119">
        <f>H9*39.94</f>
        <v>159.76</v>
      </c>
      <c r="J9" s="97" t="s">
        <v>237</v>
      </c>
      <c r="K9">
        <f t="shared" si="2"/>
        <v>4</v>
      </c>
    </row>
    <row r="10" spans="1:13" ht="24.75" x14ac:dyDescent="0.25">
      <c r="A10" s="98" t="s">
        <v>221</v>
      </c>
      <c r="B10" s="120">
        <v>1776</v>
      </c>
      <c r="C10" s="121">
        <f t="shared" si="0"/>
        <v>148</v>
      </c>
      <c r="D10" s="122">
        <v>53280</v>
      </c>
      <c r="E10" s="123">
        <f t="shared" si="1"/>
        <v>4440</v>
      </c>
      <c r="F10" s="112">
        <v>25</v>
      </c>
      <c r="G10" s="110">
        <f>F10*30</f>
        <v>750</v>
      </c>
      <c r="H10" s="113">
        <v>33</v>
      </c>
      <c r="I10" s="110">
        <f>H10*30</f>
        <v>990</v>
      </c>
      <c r="J10" s="99"/>
      <c r="K10">
        <f t="shared" si="2"/>
        <v>58</v>
      </c>
    </row>
    <row r="11" spans="1:13" ht="24.75" x14ac:dyDescent="0.25">
      <c r="A11" s="94" t="s">
        <v>222</v>
      </c>
      <c r="B11" s="108">
        <v>4524</v>
      </c>
      <c r="C11" s="109">
        <f t="shared" si="0"/>
        <v>377</v>
      </c>
      <c r="D11" s="110">
        <v>135720</v>
      </c>
      <c r="E11" s="111">
        <f t="shared" si="1"/>
        <v>11310</v>
      </c>
      <c r="F11" s="112">
        <v>31</v>
      </c>
      <c r="G11" s="110">
        <f>F11*63.05</f>
        <v>1954.55</v>
      </c>
      <c r="H11" s="113">
        <v>102</v>
      </c>
      <c r="I11" s="124">
        <f>H11*63.05</f>
        <v>6431.0999999999995</v>
      </c>
      <c r="J11" s="95"/>
      <c r="K11">
        <f t="shared" si="2"/>
        <v>133</v>
      </c>
    </row>
    <row r="12" spans="1:13" ht="24.75" x14ac:dyDescent="0.25">
      <c r="A12" s="94" t="s">
        <v>223</v>
      </c>
      <c r="B12" s="108">
        <v>1487</v>
      </c>
      <c r="C12" s="109">
        <f t="shared" si="0"/>
        <v>123.91666666666667</v>
      </c>
      <c r="D12" s="110">
        <v>29829.22</v>
      </c>
      <c r="E12" s="111">
        <f t="shared" si="1"/>
        <v>2485.7683333333334</v>
      </c>
      <c r="F12" s="112"/>
      <c r="G12" s="110"/>
      <c r="H12" s="113"/>
      <c r="I12" s="124"/>
      <c r="J12" s="95"/>
      <c r="K12">
        <f t="shared" si="2"/>
        <v>0</v>
      </c>
    </row>
    <row r="13" spans="1:13" x14ac:dyDescent="0.25">
      <c r="A13" s="94" t="s">
        <v>224</v>
      </c>
      <c r="B13" s="108">
        <v>1507</v>
      </c>
      <c r="C13" s="109">
        <f t="shared" si="0"/>
        <v>125.58333333333333</v>
      </c>
      <c r="D13" s="110">
        <v>25875.19</v>
      </c>
      <c r="E13" s="111">
        <f t="shared" si="1"/>
        <v>2156.2658333333334</v>
      </c>
      <c r="F13" s="112"/>
      <c r="G13" s="110"/>
      <c r="H13" s="113"/>
      <c r="I13" s="124"/>
      <c r="J13" s="95"/>
      <c r="K13">
        <f t="shared" si="2"/>
        <v>0</v>
      </c>
    </row>
    <row r="14" spans="1:13" x14ac:dyDescent="0.25">
      <c r="A14" s="94" t="s">
        <v>39</v>
      </c>
      <c r="B14" s="108">
        <v>353</v>
      </c>
      <c r="C14" s="109">
        <f t="shared" si="0"/>
        <v>29.416666666666668</v>
      </c>
      <c r="D14" s="110">
        <v>4585.47</v>
      </c>
      <c r="E14" s="111">
        <f t="shared" si="1"/>
        <v>382.1225</v>
      </c>
      <c r="F14" s="112"/>
      <c r="G14" s="110"/>
      <c r="H14" s="113"/>
      <c r="I14" s="124"/>
      <c r="J14" s="95"/>
      <c r="K14">
        <f t="shared" si="2"/>
        <v>0</v>
      </c>
    </row>
    <row r="15" spans="1:13" ht="24.75" x14ac:dyDescent="0.25">
      <c r="A15" s="94" t="s">
        <v>225</v>
      </c>
      <c r="B15" s="108">
        <v>1384</v>
      </c>
      <c r="C15" s="109">
        <f t="shared" si="0"/>
        <v>115.33333333333333</v>
      </c>
      <c r="D15" s="110">
        <v>41520</v>
      </c>
      <c r="E15" s="111">
        <f t="shared" si="1"/>
        <v>3460</v>
      </c>
      <c r="F15" s="112"/>
      <c r="G15" s="110"/>
      <c r="H15" s="113">
        <v>28</v>
      </c>
      <c r="I15" s="124">
        <f>H15*30</f>
        <v>840</v>
      </c>
      <c r="J15" s="95"/>
      <c r="K15">
        <f t="shared" si="2"/>
        <v>28</v>
      </c>
    </row>
    <row r="16" spans="1:13" ht="24.75" x14ac:dyDescent="0.25">
      <c r="A16" s="94" t="s">
        <v>226</v>
      </c>
      <c r="B16" s="108">
        <v>1502</v>
      </c>
      <c r="C16" s="109">
        <f t="shared" si="0"/>
        <v>125.16666666666667</v>
      </c>
      <c r="D16" s="110">
        <v>45060</v>
      </c>
      <c r="E16" s="111">
        <f t="shared" si="1"/>
        <v>3755</v>
      </c>
      <c r="F16" s="112">
        <v>24</v>
      </c>
      <c r="G16" s="110">
        <f>F16*30</f>
        <v>720</v>
      </c>
      <c r="H16" s="113">
        <v>46</v>
      </c>
      <c r="I16" s="124">
        <f>H16*30</f>
        <v>1380</v>
      </c>
      <c r="J16" s="95"/>
      <c r="K16">
        <f t="shared" si="2"/>
        <v>70</v>
      </c>
    </row>
    <row r="17" spans="1:11" ht="24.75" x14ac:dyDescent="0.25">
      <c r="A17" s="94" t="s">
        <v>246</v>
      </c>
      <c r="B17" s="108">
        <v>1121</v>
      </c>
      <c r="C17" s="109">
        <f t="shared" si="0"/>
        <v>93.416666666666671</v>
      </c>
      <c r="D17" s="110">
        <v>33630</v>
      </c>
      <c r="E17" s="111">
        <f t="shared" si="1"/>
        <v>2802.5</v>
      </c>
      <c r="F17" s="112"/>
      <c r="G17" s="110"/>
      <c r="H17" s="113"/>
      <c r="I17" s="124"/>
      <c r="J17" s="95"/>
      <c r="K17">
        <f t="shared" si="2"/>
        <v>0</v>
      </c>
    </row>
    <row r="18" spans="1:11" ht="42.75" customHeight="1" x14ac:dyDescent="0.25">
      <c r="A18" s="96" t="s">
        <v>227</v>
      </c>
      <c r="B18" s="114">
        <v>1446</v>
      </c>
      <c r="C18" s="115">
        <f t="shared" si="0"/>
        <v>120.5</v>
      </c>
      <c r="D18" s="116">
        <v>273294</v>
      </c>
      <c r="E18" s="117">
        <f t="shared" si="1"/>
        <v>22774.5</v>
      </c>
      <c r="F18" s="118"/>
      <c r="G18" s="116"/>
      <c r="H18" s="118"/>
      <c r="I18" s="125"/>
      <c r="J18" s="97" t="s">
        <v>237</v>
      </c>
      <c r="K18">
        <f t="shared" si="2"/>
        <v>0</v>
      </c>
    </row>
    <row r="19" spans="1:11" ht="38.25" customHeight="1" x14ac:dyDescent="0.25">
      <c r="A19" s="96" t="s">
        <v>228</v>
      </c>
      <c r="B19" s="114">
        <v>2212</v>
      </c>
      <c r="C19" s="115">
        <f t="shared" si="0"/>
        <v>184.33333333333334</v>
      </c>
      <c r="D19" s="116">
        <v>265440</v>
      </c>
      <c r="E19" s="117">
        <f t="shared" si="1"/>
        <v>22120</v>
      </c>
      <c r="F19" s="118"/>
      <c r="G19" s="116"/>
      <c r="H19" s="118">
        <v>81</v>
      </c>
      <c r="I19" s="125">
        <f>H19*120</f>
        <v>9720</v>
      </c>
      <c r="J19" s="97" t="s">
        <v>237</v>
      </c>
      <c r="K19">
        <f t="shared" si="2"/>
        <v>81</v>
      </c>
    </row>
    <row r="20" spans="1:11" ht="36.75" customHeight="1" x14ac:dyDescent="0.25">
      <c r="A20" s="96" t="s">
        <v>229</v>
      </c>
      <c r="B20" s="114">
        <v>6161</v>
      </c>
      <c r="C20" s="115">
        <f t="shared" si="0"/>
        <v>513.41666666666663</v>
      </c>
      <c r="D20" s="116">
        <v>73932</v>
      </c>
      <c r="E20" s="117">
        <f t="shared" si="1"/>
        <v>6161</v>
      </c>
      <c r="F20" s="118"/>
      <c r="G20" s="116"/>
      <c r="H20" s="118">
        <v>61</v>
      </c>
      <c r="I20" s="125">
        <f>H19*12</f>
        <v>972</v>
      </c>
      <c r="J20" s="97" t="s">
        <v>237</v>
      </c>
      <c r="K20">
        <f t="shared" si="2"/>
        <v>61</v>
      </c>
    </row>
    <row r="21" spans="1:11" ht="39.75" customHeight="1" x14ac:dyDescent="0.25">
      <c r="A21" s="96" t="s">
        <v>238</v>
      </c>
      <c r="B21" s="114">
        <v>5059</v>
      </c>
      <c r="C21" s="115">
        <f t="shared" si="0"/>
        <v>421.58333333333331</v>
      </c>
      <c r="D21" s="116">
        <v>252950</v>
      </c>
      <c r="E21" s="117">
        <f t="shared" si="1"/>
        <v>21079.166666666668</v>
      </c>
      <c r="F21" s="118">
        <v>139</v>
      </c>
      <c r="G21" s="116">
        <f>F21*50</f>
        <v>6950</v>
      </c>
      <c r="H21" s="118">
        <v>261</v>
      </c>
      <c r="I21" s="125">
        <f>H21*50</f>
        <v>13050</v>
      </c>
      <c r="J21" s="97" t="s">
        <v>237</v>
      </c>
      <c r="K21">
        <f t="shared" si="2"/>
        <v>400</v>
      </c>
    </row>
    <row r="22" spans="1:11" ht="38.25" customHeight="1" x14ac:dyDescent="0.25">
      <c r="A22" s="96" t="s">
        <v>230</v>
      </c>
      <c r="B22" s="114">
        <v>11895</v>
      </c>
      <c r="C22" s="115">
        <f t="shared" si="0"/>
        <v>991.25</v>
      </c>
      <c r="D22" s="116">
        <v>728973.88</v>
      </c>
      <c r="E22" s="117">
        <f t="shared" si="1"/>
        <v>60747.823333333334</v>
      </c>
      <c r="F22" s="118"/>
      <c r="G22" s="116"/>
      <c r="H22" s="118"/>
      <c r="I22" s="125"/>
      <c r="J22" s="97" t="s">
        <v>237</v>
      </c>
      <c r="K22">
        <f t="shared" si="2"/>
        <v>0</v>
      </c>
    </row>
    <row r="23" spans="1:11" ht="36.75" customHeight="1" x14ac:dyDescent="0.25">
      <c r="A23" s="96" t="s">
        <v>231</v>
      </c>
      <c r="B23" s="114">
        <v>289</v>
      </c>
      <c r="C23" s="115">
        <f t="shared" si="0"/>
        <v>24.083333333333332</v>
      </c>
      <c r="D23" s="116">
        <v>14450</v>
      </c>
      <c r="E23" s="117">
        <f t="shared" si="1"/>
        <v>1204.1666666666667</v>
      </c>
      <c r="F23" s="118"/>
      <c r="G23" s="116"/>
      <c r="H23" s="118"/>
      <c r="I23" s="125"/>
      <c r="J23" s="97" t="s">
        <v>237</v>
      </c>
      <c r="K23">
        <f t="shared" si="2"/>
        <v>0</v>
      </c>
    </row>
    <row r="24" spans="1:11" ht="36.75" x14ac:dyDescent="0.25">
      <c r="A24" s="100" t="s">
        <v>235</v>
      </c>
      <c r="B24" s="126">
        <f t="shared" ref="B24:I24" si="3">SUM(B3:B23)</f>
        <v>65232</v>
      </c>
      <c r="C24" s="127">
        <f t="shared" si="3"/>
        <v>5435.9999999999991</v>
      </c>
      <c r="D24" s="128">
        <f t="shared" si="3"/>
        <v>2814374.76</v>
      </c>
      <c r="E24" s="129">
        <f t="shared" si="3"/>
        <v>234531.22999999998</v>
      </c>
      <c r="F24" s="130">
        <f t="shared" si="3"/>
        <v>586</v>
      </c>
      <c r="G24" s="128">
        <f t="shared" si="3"/>
        <v>17824.55</v>
      </c>
      <c r="H24" s="130">
        <f t="shared" si="3"/>
        <v>1333</v>
      </c>
      <c r="I24" s="131">
        <f t="shared" si="3"/>
        <v>48552.86</v>
      </c>
      <c r="J24" s="101"/>
      <c r="K24">
        <f t="shared" si="2"/>
        <v>1919</v>
      </c>
    </row>
    <row r="25" spans="1:11" ht="60.75" x14ac:dyDescent="0.25">
      <c r="A25" s="102" t="s">
        <v>239</v>
      </c>
      <c r="B25" s="132">
        <f>B23+B22+B21+B20+B19+B18+B9+B7</f>
        <v>30197</v>
      </c>
      <c r="C25" s="133">
        <f t="shared" si="0"/>
        <v>2516.4166666666665</v>
      </c>
      <c r="D25" s="134">
        <f>D23+D22+D21+D20+D19+D18+D9+D7</f>
        <v>2000864.88</v>
      </c>
      <c r="E25" s="135">
        <f t="shared" si="1"/>
        <v>166738.74</v>
      </c>
      <c r="F25" s="103">
        <f>SUM(F3:F23)</f>
        <v>586</v>
      </c>
      <c r="G25" s="136">
        <f>SUM(G3:G23)</f>
        <v>17824.55</v>
      </c>
      <c r="H25" s="103">
        <f>SUM(H3:H23)</f>
        <v>1333</v>
      </c>
      <c r="I25" s="137">
        <f>SUM(I3:I23)</f>
        <v>48552.86</v>
      </c>
      <c r="J25" s="104" t="s">
        <v>245</v>
      </c>
      <c r="K25" s="92"/>
    </row>
    <row r="26" spans="1:11" ht="96.75" x14ac:dyDescent="0.25">
      <c r="A26" s="105" t="s">
        <v>240</v>
      </c>
      <c r="B26" s="105"/>
      <c r="C26" s="138">
        <f>84*43</f>
        <v>3612</v>
      </c>
      <c r="D26" s="139"/>
      <c r="E26" s="140">
        <v>238992.19</v>
      </c>
      <c r="F26" s="106">
        <f>F21</f>
        <v>139</v>
      </c>
      <c r="G26" s="139">
        <f>G21</f>
        <v>6950</v>
      </c>
      <c r="H26" s="106">
        <f>H23+H22+H21+H20+H19+H18+H9+H7</f>
        <v>407</v>
      </c>
      <c r="I26" s="141">
        <v>23901.759999999998</v>
      </c>
      <c r="J26" s="107">
        <v>-208140.43</v>
      </c>
      <c r="K26" s="92"/>
    </row>
  </sheetData>
  <mergeCells count="1">
    <mergeCell ref="A1:J1"/>
  </mergeCells>
  <pageMargins left="0.511811024" right="0.511811024" top="0.78740157499999996" bottom="0.78740157499999996" header="0.31496062000000002" footer="0.31496062000000002"/>
  <pageSetup paperSize="9" orientation="portrait"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G13" sqref="G13"/>
    </sheetView>
  </sheetViews>
  <sheetFormatPr defaultRowHeight="15" x14ac:dyDescent="0.25"/>
  <cols>
    <col min="1" max="1" width="19.85546875" customWidth="1"/>
    <col min="2" max="2" width="14.42578125" customWidth="1"/>
    <col min="3" max="3" width="17.5703125" customWidth="1"/>
    <col min="4" max="4" width="18" customWidth="1"/>
    <col min="5" max="5" width="13" customWidth="1"/>
    <col min="6" max="6" width="17.85546875" customWidth="1"/>
    <col min="7" max="7" width="15.5703125" customWidth="1"/>
    <col min="8" max="8" width="17.5703125" customWidth="1"/>
  </cols>
  <sheetData>
    <row r="1" spans="1:13" ht="15.75" thickBot="1" x14ac:dyDescent="0.3">
      <c r="A1" s="811" t="s">
        <v>247</v>
      </c>
      <c r="B1" s="812"/>
      <c r="C1" s="812"/>
      <c r="D1" s="812"/>
      <c r="E1" s="812"/>
      <c r="F1" s="812"/>
      <c r="G1" s="812"/>
      <c r="H1" s="812"/>
      <c r="I1" s="812"/>
      <c r="J1" s="813"/>
    </row>
    <row r="2" spans="1:13" ht="34.5" customHeight="1" thickBot="1" x14ac:dyDescent="0.3">
      <c r="A2" s="143" t="s">
        <v>248</v>
      </c>
      <c r="B2" s="149" t="s">
        <v>249</v>
      </c>
      <c r="C2" s="150" t="s">
        <v>250</v>
      </c>
      <c r="D2" s="150" t="s">
        <v>251</v>
      </c>
      <c r="E2" s="149" t="s">
        <v>249</v>
      </c>
      <c r="F2" s="150" t="s">
        <v>250</v>
      </c>
      <c r="G2" s="150" t="s">
        <v>251</v>
      </c>
      <c r="H2" s="150" t="s">
        <v>252</v>
      </c>
      <c r="I2" s="150"/>
      <c r="J2" s="150"/>
      <c r="K2" s="150"/>
      <c r="L2" s="150"/>
      <c r="M2" s="150"/>
    </row>
    <row r="3" spans="1:13" ht="21" customHeight="1" x14ac:dyDescent="0.25">
      <c r="A3" s="151"/>
      <c r="B3" s="152"/>
      <c r="C3" s="150"/>
      <c r="D3" s="150"/>
      <c r="E3" s="91"/>
      <c r="F3" s="91"/>
      <c r="G3" s="91"/>
      <c r="H3" s="150"/>
      <c r="I3" s="150"/>
      <c r="J3" s="150"/>
    </row>
    <row r="4" spans="1:13" ht="21" customHeight="1" x14ac:dyDescent="0.25">
      <c r="A4" s="144" t="s">
        <v>184</v>
      </c>
      <c r="B4" s="145">
        <v>0</v>
      </c>
      <c r="C4" s="22">
        <v>0</v>
      </c>
      <c r="D4" s="22">
        <v>0</v>
      </c>
      <c r="E4" s="89">
        <v>26</v>
      </c>
      <c r="F4" s="89">
        <v>2</v>
      </c>
      <c r="G4" s="89"/>
      <c r="H4" s="22"/>
      <c r="I4" s="22"/>
      <c r="J4" s="22"/>
    </row>
    <row r="5" spans="1:13" ht="21" customHeight="1" x14ac:dyDescent="0.25">
      <c r="A5" s="144" t="s">
        <v>185</v>
      </c>
      <c r="B5" s="154">
        <v>21</v>
      </c>
      <c r="C5" s="22">
        <v>0</v>
      </c>
      <c r="D5" s="22">
        <v>0</v>
      </c>
      <c r="E5" s="89">
        <v>21</v>
      </c>
      <c r="F5" s="89"/>
      <c r="G5" s="89">
        <v>1</v>
      </c>
      <c r="H5" s="22"/>
      <c r="I5" s="22"/>
      <c r="J5" s="22"/>
    </row>
    <row r="6" spans="1:13" ht="21" customHeight="1" x14ac:dyDescent="0.25">
      <c r="A6" s="146" t="s">
        <v>186</v>
      </c>
      <c r="B6" s="154">
        <v>47</v>
      </c>
      <c r="C6" s="22">
        <v>0</v>
      </c>
      <c r="D6" s="22">
        <v>0</v>
      </c>
      <c r="E6" s="89">
        <v>50</v>
      </c>
      <c r="F6" s="89"/>
      <c r="G6" s="89">
        <v>2</v>
      </c>
      <c r="H6" s="22"/>
      <c r="I6" s="22"/>
      <c r="J6" s="22"/>
    </row>
    <row r="7" spans="1:13" ht="21" customHeight="1" x14ac:dyDescent="0.25">
      <c r="A7" s="144" t="s">
        <v>187</v>
      </c>
      <c r="B7" s="145">
        <v>0</v>
      </c>
      <c r="C7" s="22">
        <v>0</v>
      </c>
      <c r="D7" s="153">
        <v>46</v>
      </c>
      <c r="E7" s="89">
        <v>20</v>
      </c>
      <c r="F7" s="89">
        <v>2</v>
      </c>
      <c r="G7" s="89">
        <v>20</v>
      </c>
      <c r="H7" s="22"/>
      <c r="I7" s="22"/>
      <c r="J7" s="22"/>
    </row>
    <row r="8" spans="1:13" ht="21" customHeight="1" x14ac:dyDescent="0.25">
      <c r="A8" s="144" t="s">
        <v>188</v>
      </c>
      <c r="B8" s="154">
        <v>58</v>
      </c>
      <c r="C8" s="153">
        <v>5</v>
      </c>
      <c r="D8" s="22">
        <v>0</v>
      </c>
      <c r="E8" s="89">
        <v>41</v>
      </c>
      <c r="F8" s="89">
        <v>2</v>
      </c>
      <c r="G8" s="89"/>
      <c r="H8" s="22"/>
      <c r="I8" s="22"/>
      <c r="J8" s="22"/>
    </row>
    <row r="9" spans="1:13" ht="21" customHeight="1" x14ac:dyDescent="0.25">
      <c r="A9" s="144" t="s">
        <v>189</v>
      </c>
      <c r="B9" s="154">
        <v>84</v>
      </c>
      <c r="C9" s="22">
        <v>0</v>
      </c>
      <c r="D9" s="22">
        <v>0</v>
      </c>
      <c r="E9" s="89">
        <v>67</v>
      </c>
      <c r="F9" s="89">
        <v>2</v>
      </c>
      <c r="G9" s="89">
        <v>18</v>
      </c>
      <c r="H9" s="22">
        <v>1</v>
      </c>
      <c r="I9" s="22"/>
      <c r="J9" s="22"/>
    </row>
    <row r="10" spans="1:13" ht="21" customHeight="1" x14ac:dyDescent="0.25">
      <c r="A10" s="144" t="s">
        <v>190</v>
      </c>
      <c r="B10" s="154">
        <v>47</v>
      </c>
      <c r="C10" s="153">
        <v>28</v>
      </c>
      <c r="D10" s="22">
        <v>0</v>
      </c>
      <c r="E10" s="89"/>
      <c r="F10" s="89">
        <v>8</v>
      </c>
      <c r="G10" s="89">
        <v>2</v>
      </c>
      <c r="H10" s="22">
        <v>17</v>
      </c>
      <c r="I10" s="22"/>
      <c r="J10" s="22"/>
    </row>
    <row r="11" spans="1:13" ht="21" customHeight="1" x14ac:dyDescent="0.25">
      <c r="A11" s="144" t="s">
        <v>191</v>
      </c>
      <c r="B11" s="154">
        <v>40</v>
      </c>
      <c r="C11" s="153">
        <v>2</v>
      </c>
      <c r="D11" s="22">
        <v>0</v>
      </c>
      <c r="E11" s="89">
        <v>29</v>
      </c>
      <c r="F11" s="89">
        <v>1</v>
      </c>
      <c r="G11" s="89"/>
      <c r="H11" s="22"/>
      <c r="I11" s="22"/>
      <c r="J11" s="22"/>
    </row>
    <row r="12" spans="1:13" ht="21" customHeight="1" x14ac:dyDescent="0.25">
      <c r="A12" s="144" t="s">
        <v>197</v>
      </c>
      <c r="B12" s="145">
        <v>0</v>
      </c>
      <c r="C12" s="153">
        <v>5</v>
      </c>
      <c r="D12" s="153">
        <v>44</v>
      </c>
      <c r="E12" s="89">
        <v>14</v>
      </c>
      <c r="F12" s="89"/>
      <c r="G12" s="89">
        <v>33</v>
      </c>
      <c r="H12" s="22">
        <v>1</v>
      </c>
      <c r="I12" s="22"/>
      <c r="J12" s="22"/>
    </row>
    <row r="13" spans="1:13" ht="21" customHeight="1" x14ac:dyDescent="0.25">
      <c r="A13" s="144" t="s">
        <v>192</v>
      </c>
      <c r="B13" s="145">
        <v>0</v>
      </c>
      <c r="C13" s="153">
        <v>16</v>
      </c>
      <c r="D13" s="22">
        <v>0</v>
      </c>
      <c r="E13" s="89">
        <v>2</v>
      </c>
      <c r="F13" s="89">
        <v>1</v>
      </c>
      <c r="G13" s="89"/>
      <c r="H13" s="22"/>
      <c r="I13" s="22"/>
      <c r="J13" s="22"/>
    </row>
    <row r="14" spans="1:13" ht="21" customHeight="1" x14ac:dyDescent="0.25">
      <c r="A14" s="144" t="s">
        <v>193</v>
      </c>
      <c r="B14" s="154">
        <v>39</v>
      </c>
      <c r="C14" s="22">
        <v>0</v>
      </c>
      <c r="D14" s="22">
        <v>0</v>
      </c>
      <c r="E14" s="89">
        <v>24</v>
      </c>
      <c r="F14" s="89">
        <v>3</v>
      </c>
      <c r="G14" s="89"/>
      <c r="H14" s="22"/>
      <c r="I14" s="22"/>
      <c r="J14" s="22"/>
    </row>
    <row r="15" spans="1:13" ht="21" customHeight="1" x14ac:dyDescent="0.25">
      <c r="A15" s="144" t="s">
        <v>194</v>
      </c>
      <c r="B15" s="154">
        <v>60</v>
      </c>
      <c r="C15" s="22">
        <v>0</v>
      </c>
      <c r="D15" s="153">
        <v>28</v>
      </c>
      <c r="E15" s="89">
        <v>36</v>
      </c>
      <c r="F15" s="89"/>
      <c r="G15" s="89">
        <v>16</v>
      </c>
      <c r="H15" s="22"/>
      <c r="I15" s="22"/>
      <c r="J15" s="22"/>
    </row>
    <row r="16" spans="1:13" ht="21" customHeight="1" x14ac:dyDescent="0.25">
      <c r="A16" s="144" t="s">
        <v>195</v>
      </c>
      <c r="B16" s="145">
        <v>0</v>
      </c>
      <c r="C16" s="22">
        <v>0</v>
      </c>
      <c r="D16" s="22">
        <v>0</v>
      </c>
      <c r="E16" s="89"/>
      <c r="F16" s="89"/>
      <c r="G16" s="89"/>
      <c r="H16" s="22"/>
      <c r="I16" s="22"/>
      <c r="J16" s="22"/>
    </row>
    <row r="17" spans="1:10" ht="21" customHeight="1" x14ac:dyDescent="0.25">
      <c r="A17" s="144" t="s">
        <v>196</v>
      </c>
      <c r="B17" s="154">
        <v>12</v>
      </c>
      <c r="C17" s="153">
        <v>4</v>
      </c>
      <c r="D17" s="22">
        <v>0</v>
      </c>
      <c r="E17" s="89">
        <v>16</v>
      </c>
      <c r="F17" s="89">
        <v>1</v>
      </c>
      <c r="G17" s="89">
        <v>21</v>
      </c>
      <c r="H17" s="22">
        <v>2</v>
      </c>
      <c r="I17" s="22"/>
      <c r="J17" s="22"/>
    </row>
    <row r="18" spans="1:10" x14ac:dyDescent="0.25">
      <c r="A18" s="147" t="s">
        <v>28</v>
      </c>
      <c r="B18" s="148">
        <f>SUM(B4:B17)</f>
        <v>408</v>
      </c>
      <c r="C18" s="153">
        <f>SUM(C4:C17)</f>
        <v>60</v>
      </c>
      <c r="D18" s="153">
        <f>SUM(D4:D17)</f>
        <v>118</v>
      </c>
      <c r="E18" s="90">
        <f>SUM(E3:E17)</f>
        <v>346</v>
      </c>
      <c r="F18" s="90">
        <f t="shared" ref="F18:J18" si="0">SUM(F3:F17)</f>
        <v>22</v>
      </c>
      <c r="G18" s="90">
        <f t="shared" si="0"/>
        <v>113</v>
      </c>
      <c r="H18" s="90">
        <f t="shared" si="0"/>
        <v>21</v>
      </c>
      <c r="I18" s="90">
        <f t="shared" si="0"/>
        <v>0</v>
      </c>
      <c r="J18" s="90">
        <f t="shared" si="0"/>
        <v>0</v>
      </c>
    </row>
  </sheetData>
  <mergeCells count="1">
    <mergeCell ref="A1:J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7"/>
  <sheetViews>
    <sheetView showGridLines="0" topLeftCell="A64" workbookViewId="0">
      <selection activeCell="E30" sqref="E30:H30"/>
    </sheetView>
  </sheetViews>
  <sheetFormatPr defaultRowHeight="15.75" x14ac:dyDescent="0.25"/>
  <cols>
    <col min="1" max="1" width="1.7109375" style="526" customWidth="1"/>
    <col min="2" max="2" width="3.7109375" style="526" customWidth="1"/>
    <col min="3" max="3" width="3.7109375" style="530" customWidth="1"/>
    <col min="4" max="6" width="3.7109375" style="527" customWidth="1"/>
    <col min="7" max="7" width="47.42578125" style="527" customWidth="1"/>
    <col min="8" max="8" width="108.85546875" style="527" customWidth="1"/>
    <col min="9" max="9" width="1.7109375" style="526" customWidth="1"/>
    <col min="10" max="16384" width="9.140625" style="526"/>
  </cols>
  <sheetData>
    <row r="2" spans="2:8" ht="26.25" x14ac:dyDescent="0.25">
      <c r="B2" s="538" t="s">
        <v>629</v>
      </c>
    </row>
    <row r="3" spans="2:8" ht="24" customHeight="1" x14ac:dyDescent="0.25">
      <c r="B3" s="531" t="s">
        <v>624</v>
      </c>
    </row>
    <row r="4" spans="2:8" ht="12.75" customHeight="1" x14ac:dyDescent="0.25"/>
    <row r="5" spans="2:8" ht="45.95" customHeight="1" x14ac:dyDescent="0.25">
      <c r="C5" s="641" t="s">
        <v>639</v>
      </c>
      <c r="D5" s="641"/>
      <c r="E5" s="641"/>
      <c r="F5" s="641"/>
      <c r="G5" s="641"/>
      <c r="H5" s="641"/>
    </row>
    <row r="6" spans="2:8" ht="5.0999999999999996" customHeight="1" x14ac:dyDescent="0.25">
      <c r="C6" s="529"/>
      <c r="D6" s="528"/>
      <c r="E6" s="528"/>
      <c r="F6" s="528"/>
      <c r="G6" s="528"/>
      <c r="H6" s="528"/>
    </row>
    <row r="7" spans="2:8" ht="30" customHeight="1" x14ac:dyDescent="0.25">
      <c r="C7" s="641" t="s">
        <v>564</v>
      </c>
      <c r="D7" s="641"/>
      <c r="E7" s="641"/>
      <c r="F7" s="641"/>
      <c r="G7" s="641"/>
      <c r="H7" s="641"/>
    </row>
    <row r="8" spans="2:8" ht="5.0999999999999996" customHeight="1" x14ac:dyDescent="0.25">
      <c r="C8" s="529"/>
      <c r="D8" s="528"/>
      <c r="E8" s="528"/>
      <c r="F8" s="528"/>
      <c r="G8" s="528"/>
      <c r="H8" s="528"/>
    </row>
    <row r="9" spans="2:8" ht="15.75" customHeight="1" x14ac:dyDescent="0.25">
      <c r="C9" s="641" t="s">
        <v>566</v>
      </c>
      <c r="D9" s="641"/>
      <c r="E9" s="641"/>
      <c r="F9" s="641"/>
      <c r="G9" s="641"/>
      <c r="H9" s="641"/>
    </row>
    <row r="11" spans="2:8" x14ac:dyDescent="0.25">
      <c r="C11" s="642" t="s">
        <v>565</v>
      </c>
      <c r="D11" s="642"/>
      <c r="E11" s="642"/>
      <c r="F11" s="642"/>
      <c r="G11" s="642"/>
      <c r="H11" s="642"/>
    </row>
    <row r="12" spans="2:8" ht="5.0999999999999996" customHeight="1" x14ac:dyDescent="0.25"/>
    <row r="13" spans="2:8" x14ac:dyDescent="0.25">
      <c r="D13" s="641" t="s">
        <v>567</v>
      </c>
      <c r="E13" s="641"/>
      <c r="F13" s="641"/>
      <c r="G13" s="641"/>
      <c r="H13" s="641"/>
    </row>
    <row r="14" spans="2:8" x14ac:dyDescent="0.25">
      <c r="D14" s="641" t="s">
        <v>568</v>
      </c>
      <c r="E14" s="641"/>
      <c r="F14" s="641"/>
      <c r="G14" s="641"/>
      <c r="H14" s="641"/>
    </row>
    <row r="15" spans="2:8" x14ac:dyDescent="0.25">
      <c r="D15" s="641" t="s">
        <v>542</v>
      </c>
      <c r="E15" s="641"/>
      <c r="F15" s="641"/>
      <c r="G15" s="641"/>
      <c r="H15" s="641"/>
    </row>
    <row r="16" spans="2:8" x14ac:dyDescent="0.25">
      <c r="D16" s="641" t="s">
        <v>583</v>
      </c>
      <c r="E16" s="641"/>
      <c r="F16" s="641"/>
      <c r="G16" s="641"/>
      <c r="H16" s="641"/>
    </row>
    <row r="17" spans="3:8" x14ac:dyDescent="0.25">
      <c r="D17" s="641" t="s">
        <v>584</v>
      </c>
      <c r="E17" s="641"/>
      <c r="F17" s="641"/>
      <c r="G17" s="641"/>
      <c r="H17" s="641"/>
    </row>
    <row r="19" spans="3:8" x14ac:dyDescent="0.25">
      <c r="C19" s="642" t="s">
        <v>576</v>
      </c>
      <c r="D19" s="642"/>
      <c r="E19" s="642"/>
      <c r="F19" s="642"/>
      <c r="G19" s="642"/>
      <c r="H19" s="642"/>
    </row>
    <row r="20" spans="3:8" ht="5.0999999999999996" customHeight="1" x14ac:dyDescent="0.25"/>
    <row r="21" spans="3:8" ht="30" customHeight="1" x14ac:dyDescent="0.25">
      <c r="D21" s="641" t="s">
        <v>577</v>
      </c>
      <c r="E21" s="641"/>
      <c r="F21" s="641"/>
      <c r="G21" s="641"/>
      <c r="H21" s="641"/>
    </row>
    <row r="23" spans="3:8" x14ac:dyDescent="0.25">
      <c r="C23" s="642" t="s">
        <v>543</v>
      </c>
      <c r="D23" s="642"/>
      <c r="E23" s="642"/>
      <c r="F23" s="642"/>
      <c r="G23" s="642"/>
      <c r="H23" s="642"/>
    </row>
    <row r="24" spans="3:8" ht="5.0999999999999996" customHeight="1" x14ac:dyDescent="0.25"/>
    <row r="25" spans="3:8" ht="30" customHeight="1" x14ac:dyDescent="0.25">
      <c r="D25" s="641" t="s">
        <v>591</v>
      </c>
      <c r="E25" s="641"/>
      <c r="F25" s="641"/>
      <c r="G25" s="641"/>
      <c r="H25" s="641"/>
    </row>
    <row r="26" spans="3:8" ht="30" customHeight="1" x14ac:dyDescent="0.25">
      <c r="C26" s="526"/>
      <c r="D26" s="526"/>
      <c r="E26" s="641" t="s">
        <v>592</v>
      </c>
      <c r="F26" s="641"/>
      <c r="G26" s="641"/>
      <c r="H26" s="641"/>
    </row>
    <row r="27" spans="3:8" ht="15.75" customHeight="1" x14ac:dyDescent="0.25">
      <c r="C27" s="526"/>
      <c r="D27" s="526"/>
      <c r="E27" s="641" t="s">
        <v>593</v>
      </c>
      <c r="F27" s="641"/>
      <c r="G27" s="641"/>
      <c r="H27" s="641"/>
    </row>
    <row r="28" spans="3:8" ht="15.75" customHeight="1" x14ac:dyDescent="0.25">
      <c r="C28" s="526"/>
      <c r="D28" s="526"/>
      <c r="E28" s="641" t="s">
        <v>597</v>
      </c>
      <c r="F28" s="641"/>
      <c r="G28" s="641"/>
      <c r="H28" s="641"/>
    </row>
    <row r="29" spans="3:8" ht="15.75" customHeight="1" x14ac:dyDescent="0.25">
      <c r="D29" s="526" t="s">
        <v>594</v>
      </c>
      <c r="E29" s="526"/>
      <c r="F29" s="526"/>
      <c r="G29" s="526"/>
      <c r="H29" s="526"/>
    </row>
    <row r="30" spans="3:8" ht="15.75" customHeight="1" x14ac:dyDescent="0.25">
      <c r="C30" s="526"/>
      <c r="D30" s="530"/>
      <c r="E30" s="641" t="s">
        <v>595</v>
      </c>
      <c r="F30" s="641"/>
      <c r="G30" s="641"/>
      <c r="H30" s="641"/>
    </row>
    <row r="31" spans="3:8" ht="15.75" customHeight="1" x14ac:dyDescent="0.25">
      <c r="D31" s="526" t="s">
        <v>596</v>
      </c>
      <c r="E31" s="526"/>
      <c r="F31" s="526"/>
      <c r="G31" s="526"/>
      <c r="H31" s="526"/>
    </row>
    <row r="32" spans="3:8" ht="15" customHeight="1" x14ac:dyDescent="0.25">
      <c r="C32" s="526"/>
      <c r="D32" s="526"/>
      <c r="E32" s="641" t="s">
        <v>571</v>
      </c>
      <c r="F32" s="641"/>
      <c r="G32" s="641"/>
      <c r="H32" s="641"/>
    </row>
    <row r="33" spans="3:8" ht="45.95" customHeight="1" x14ac:dyDescent="0.25">
      <c r="C33" s="526"/>
      <c r="D33" s="526"/>
      <c r="E33" s="641" t="s">
        <v>585</v>
      </c>
      <c r="F33" s="641"/>
      <c r="G33" s="641"/>
      <c r="H33" s="641"/>
    </row>
    <row r="36" spans="3:8" x14ac:dyDescent="0.25">
      <c r="C36" s="642" t="s">
        <v>553</v>
      </c>
      <c r="D36" s="642"/>
      <c r="E36" s="642"/>
      <c r="F36" s="642"/>
      <c r="G36" s="642"/>
      <c r="H36" s="642"/>
    </row>
    <row r="37" spans="3:8" ht="5.0999999999999996" customHeight="1" x14ac:dyDescent="0.25"/>
    <row r="38" spans="3:8" x14ac:dyDescent="0.25">
      <c r="D38" s="641" t="s">
        <v>554</v>
      </c>
      <c r="E38" s="641"/>
      <c r="F38" s="641"/>
      <c r="G38" s="641"/>
      <c r="H38" s="641"/>
    </row>
    <row r="39" spans="3:8" ht="30" customHeight="1" x14ac:dyDescent="0.25">
      <c r="D39" s="641" t="s">
        <v>578</v>
      </c>
      <c r="E39" s="641"/>
      <c r="F39" s="641"/>
      <c r="G39" s="641"/>
      <c r="H39" s="641"/>
    </row>
    <row r="40" spans="3:8" x14ac:dyDescent="0.25">
      <c r="D40" s="641" t="s">
        <v>575</v>
      </c>
      <c r="E40" s="641"/>
      <c r="F40" s="641"/>
      <c r="G40" s="641"/>
      <c r="H40" s="641"/>
    </row>
    <row r="41" spans="3:8" ht="15.75" customHeight="1" x14ac:dyDescent="0.25">
      <c r="D41" s="526"/>
      <c r="E41" s="641" t="s">
        <v>586</v>
      </c>
      <c r="F41" s="641"/>
      <c r="G41" s="641"/>
      <c r="H41" s="641"/>
    </row>
    <row r="42" spans="3:8" x14ac:dyDescent="0.25">
      <c r="D42" s="550"/>
      <c r="E42" s="641" t="s">
        <v>587</v>
      </c>
      <c r="F42" s="641"/>
      <c r="G42" s="641"/>
      <c r="H42" s="641"/>
    </row>
    <row r="43" spans="3:8" x14ac:dyDescent="0.25">
      <c r="D43" s="550"/>
      <c r="E43" s="641" t="s">
        <v>579</v>
      </c>
      <c r="F43" s="641"/>
      <c r="G43" s="641"/>
      <c r="H43" s="641"/>
    </row>
    <row r="44" spans="3:8" ht="30" customHeight="1" x14ac:dyDescent="0.25">
      <c r="D44" s="641" t="s">
        <v>588</v>
      </c>
      <c r="E44" s="641"/>
      <c r="F44" s="641"/>
      <c r="G44" s="641"/>
      <c r="H44" s="641"/>
    </row>
    <row r="45" spans="3:8" ht="5.0999999999999996" customHeight="1" x14ac:dyDescent="0.25"/>
    <row r="46" spans="3:8" x14ac:dyDescent="0.25">
      <c r="D46" s="641" t="s">
        <v>555</v>
      </c>
      <c r="E46" s="641"/>
      <c r="F46" s="641"/>
      <c r="G46" s="641"/>
      <c r="H46" s="641"/>
    </row>
    <row r="47" spans="3:8" x14ac:dyDescent="0.25">
      <c r="E47" s="527" t="s">
        <v>556</v>
      </c>
      <c r="H47" s="527" t="s">
        <v>552</v>
      </c>
    </row>
    <row r="48" spans="3:8" x14ac:dyDescent="0.25">
      <c r="E48" s="527" t="s">
        <v>557</v>
      </c>
      <c r="H48" s="527" t="s">
        <v>552</v>
      </c>
    </row>
    <row r="49" spans="3:8" x14ac:dyDescent="0.25">
      <c r="E49" s="527" t="s">
        <v>559</v>
      </c>
      <c r="H49" s="527" t="s">
        <v>552</v>
      </c>
    </row>
    <row r="50" spans="3:8" x14ac:dyDescent="0.25">
      <c r="E50" s="527" t="s">
        <v>558</v>
      </c>
      <c r="H50" s="527" t="s">
        <v>552</v>
      </c>
    </row>
    <row r="51" spans="3:8" ht="5.0999999999999996" customHeight="1" x14ac:dyDescent="0.25"/>
    <row r="52" spans="3:8" ht="15.75" customHeight="1" x14ac:dyDescent="0.25">
      <c r="D52" s="641" t="s">
        <v>548</v>
      </c>
      <c r="E52" s="641"/>
      <c r="F52" s="641"/>
      <c r="G52" s="641"/>
      <c r="H52" s="641"/>
    </row>
    <row r="53" spans="3:8" x14ac:dyDescent="0.25">
      <c r="E53" s="527" t="s">
        <v>557</v>
      </c>
      <c r="H53" s="527" t="s">
        <v>544</v>
      </c>
    </row>
    <row r="54" spans="3:8" x14ac:dyDescent="0.25">
      <c r="E54" s="527" t="s">
        <v>558</v>
      </c>
      <c r="H54" s="527" t="s">
        <v>544</v>
      </c>
    </row>
    <row r="55" spans="3:8" ht="5.0999999999999996" customHeight="1" x14ac:dyDescent="0.25"/>
    <row r="56" spans="3:8" ht="19.5" customHeight="1" x14ac:dyDescent="0.25"/>
    <row r="57" spans="3:8" x14ac:dyDescent="0.25">
      <c r="C57" s="642" t="s">
        <v>637</v>
      </c>
      <c r="D57" s="642"/>
      <c r="E57" s="642"/>
      <c r="F57" s="642"/>
      <c r="G57" s="642"/>
      <c r="H57" s="642"/>
    </row>
    <row r="58" spans="3:8" ht="5.0999999999999996" customHeight="1" x14ac:dyDescent="0.25"/>
    <row r="59" spans="3:8" ht="19.5" customHeight="1" x14ac:dyDescent="0.25">
      <c r="D59" s="641" t="s">
        <v>638</v>
      </c>
      <c r="E59" s="641"/>
      <c r="F59" s="641"/>
      <c r="G59" s="641"/>
      <c r="H59" s="641"/>
    </row>
    <row r="60" spans="3:8" ht="30" customHeight="1" x14ac:dyDescent="0.25">
      <c r="D60" s="641" t="s">
        <v>578</v>
      </c>
      <c r="E60" s="641"/>
      <c r="F60" s="641"/>
      <c r="G60" s="641"/>
      <c r="H60" s="641"/>
    </row>
    <row r="61" spans="3:8" x14ac:dyDescent="0.25">
      <c r="D61" s="641" t="s">
        <v>575</v>
      </c>
      <c r="E61" s="641"/>
      <c r="F61" s="641"/>
      <c r="G61" s="641"/>
      <c r="H61" s="641"/>
    </row>
    <row r="62" spans="3:8" ht="15.75" customHeight="1" x14ac:dyDescent="0.25">
      <c r="D62" s="526"/>
      <c r="E62" s="641" t="s">
        <v>586</v>
      </c>
      <c r="F62" s="641"/>
      <c r="G62" s="641"/>
      <c r="H62" s="641"/>
    </row>
    <row r="63" spans="3:8" x14ac:dyDescent="0.25">
      <c r="D63" s="550"/>
      <c r="E63" s="641" t="s">
        <v>587</v>
      </c>
      <c r="F63" s="641"/>
      <c r="G63" s="641"/>
      <c r="H63" s="641"/>
    </row>
    <row r="64" spans="3:8" x14ac:dyDescent="0.25">
      <c r="D64" s="550"/>
      <c r="E64" s="641" t="s">
        <v>579</v>
      </c>
      <c r="F64" s="641"/>
      <c r="G64" s="641"/>
      <c r="H64" s="641"/>
    </row>
    <row r="65" spans="3:8" ht="30" customHeight="1" x14ac:dyDescent="0.25">
      <c r="D65" s="641" t="s">
        <v>588</v>
      </c>
      <c r="E65" s="641"/>
      <c r="F65" s="641"/>
      <c r="G65" s="641"/>
      <c r="H65" s="641"/>
    </row>
    <row r="66" spans="3:8" ht="5.0999999999999996" customHeight="1" x14ac:dyDescent="0.25"/>
    <row r="67" spans="3:8" ht="15.75" customHeight="1" x14ac:dyDescent="0.25">
      <c r="D67" s="641" t="s">
        <v>555</v>
      </c>
      <c r="E67" s="641"/>
      <c r="F67" s="641"/>
      <c r="G67" s="641"/>
      <c r="H67" s="641"/>
    </row>
    <row r="68" spans="3:8" x14ac:dyDescent="0.25">
      <c r="E68" s="527" t="s">
        <v>545</v>
      </c>
      <c r="H68" s="527" t="s">
        <v>546</v>
      </c>
    </row>
    <row r="69" spans="3:8" x14ac:dyDescent="0.25">
      <c r="E69" s="527" t="s">
        <v>547</v>
      </c>
      <c r="H69" s="527" t="s">
        <v>546</v>
      </c>
    </row>
    <row r="70" spans="3:8" ht="5.0999999999999996" customHeight="1" x14ac:dyDescent="0.25"/>
    <row r="71" spans="3:8" ht="15.75" customHeight="1" x14ac:dyDescent="0.25">
      <c r="D71" s="641" t="s">
        <v>582</v>
      </c>
      <c r="E71" s="641"/>
      <c r="F71" s="641"/>
      <c r="G71" s="641"/>
      <c r="H71" s="641"/>
    </row>
    <row r="72" spans="3:8" x14ac:dyDescent="0.25">
      <c r="E72" s="527" t="s">
        <v>550</v>
      </c>
      <c r="H72" s="527" t="s">
        <v>551</v>
      </c>
    </row>
    <row r="73" spans="3:8" x14ac:dyDescent="0.25">
      <c r="E73" s="527" t="s">
        <v>549</v>
      </c>
      <c r="H73" s="527" t="s">
        <v>551</v>
      </c>
    </row>
    <row r="75" spans="3:8" x14ac:dyDescent="0.25">
      <c r="C75" s="642" t="s">
        <v>580</v>
      </c>
      <c r="D75" s="642"/>
      <c r="E75" s="642"/>
      <c r="F75" s="642"/>
      <c r="G75" s="642"/>
      <c r="H75" s="642"/>
    </row>
    <row r="76" spans="3:8" ht="5.0999999999999996" customHeight="1" x14ac:dyDescent="0.25"/>
    <row r="77" spans="3:8" x14ac:dyDescent="0.25">
      <c r="D77" s="641" t="s">
        <v>561</v>
      </c>
      <c r="E77" s="641"/>
      <c r="F77" s="641"/>
      <c r="G77" s="641"/>
      <c r="H77" s="641"/>
    </row>
    <row r="78" spans="3:8" x14ac:dyDescent="0.25">
      <c r="E78" s="641" t="s">
        <v>560</v>
      </c>
      <c r="F78" s="641"/>
      <c r="G78" s="641"/>
      <c r="H78" s="641"/>
    </row>
    <row r="79" spans="3:8" ht="45.95" customHeight="1" x14ac:dyDescent="0.25">
      <c r="E79" s="641" t="s">
        <v>569</v>
      </c>
      <c r="F79" s="641"/>
      <c r="G79" s="641"/>
      <c r="H79" s="641"/>
    </row>
    <row r="80" spans="3:8" ht="30" customHeight="1" x14ac:dyDescent="0.25">
      <c r="E80" s="641" t="s">
        <v>574</v>
      </c>
      <c r="F80" s="641"/>
      <c r="G80" s="641"/>
      <c r="H80" s="641"/>
    </row>
    <row r="81" spans="4:8" x14ac:dyDescent="0.25">
      <c r="E81" s="641" t="s">
        <v>581</v>
      </c>
      <c r="F81" s="641"/>
      <c r="G81" s="641"/>
      <c r="H81" s="641"/>
    </row>
    <row r="82" spans="4:8" x14ac:dyDescent="0.25">
      <c r="E82" s="641" t="s">
        <v>563</v>
      </c>
      <c r="F82" s="641"/>
      <c r="G82" s="641"/>
      <c r="H82" s="641"/>
    </row>
    <row r="83" spans="4:8" ht="5.0999999999999996" customHeight="1" x14ac:dyDescent="0.25"/>
    <row r="84" spans="4:8" x14ac:dyDescent="0.25">
      <c r="D84" s="641" t="s">
        <v>562</v>
      </c>
      <c r="E84" s="641"/>
      <c r="F84" s="641"/>
      <c r="G84" s="641"/>
      <c r="H84" s="641"/>
    </row>
    <row r="85" spans="4:8" ht="30" customHeight="1" x14ac:dyDescent="0.25">
      <c r="E85" s="641" t="s">
        <v>589</v>
      </c>
      <c r="F85" s="641"/>
      <c r="G85" s="641"/>
      <c r="H85" s="641"/>
    </row>
    <row r="86" spans="4:8" ht="30" customHeight="1" x14ac:dyDescent="0.25">
      <c r="E86" s="641" t="s">
        <v>570</v>
      </c>
      <c r="F86" s="641"/>
      <c r="G86" s="641"/>
      <c r="H86" s="641"/>
    </row>
    <row r="87" spans="4:8" x14ac:dyDescent="0.25">
      <c r="E87" s="537"/>
      <c r="F87" s="537"/>
      <c r="G87" s="537"/>
      <c r="H87" s="537"/>
    </row>
  </sheetData>
  <mergeCells count="49">
    <mergeCell ref="E85:H85"/>
    <mergeCell ref="E86:H86"/>
    <mergeCell ref="D46:H46"/>
    <mergeCell ref="D52:H52"/>
    <mergeCell ref="D71:H71"/>
    <mergeCell ref="D77:H77"/>
    <mergeCell ref="D84:H84"/>
    <mergeCell ref="E78:H78"/>
    <mergeCell ref="E79:H79"/>
    <mergeCell ref="E82:H82"/>
    <mergeCell ref="C75:H75"/>
    <mergeCell ref="E80:H80"/>
    <mergeCell ref="E81:H81"/>
    <mergeCell ref="D65:H65"/>
    <mergeCell ref="E63:H63"/>
    <mergeCell ref="D67:H67"/>
    <mergeCell ref="D44:H44"/>
    <mergeCell ref="E42:H42"/>
    <mergeCell ref="E43:H43"/>
    <mergeCell ref="E28:H28"/>
    <mergeCell ref="D38:H38"/>
    <mergeCell ref="C36:H36"/>
    <mergeCell ref="E64:H64"/>
    <mergeCell ref="D61:H61"/>
    <mergeCell ref="D60:H60"/>
    <mergeCell ref="D40:H40"/>
    <mergeCell ref="D16:H16"/>
    <mergeCell ref="C19:H19"/>
    <mergeCell ref="D21:H21"/>
    <mergeCell ref="E62:H62"/>
    <mergeCell ref="D59:H59"/>
    <mergeCell ref="E30:H30"/>
    <mergeCell ref="E26:H26"/>
    <mergeCell ref="E27:H27"/>
    <mergeCell ref="C57:H57"/>
    <mergeCell ref="D25:H25"/>
    <mergeCell ref="E32:H32"/>
    <mergeCell ref="E33:H33"/>
    <mergeCell ref="E41:H41"/>
    <mergeCell ref="C5:H5"/>
    <mergeCell ref="C7:H7"/>
    <mergeCell ref="C11:H11"/>
    <mergeCell ref="C23:H23"/>
    <mergeCell ref="C9:H9"/>
    <mergeCell ref="D13:H13"/>
    <mergeCell ref="D14:H14"/>
    <mergeCell ref="D15:H15"/>
    <mergeCell ref="D17:H17"/>
    <mergeCell ref="D39:H39"/>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
  <sheetViews>
    <sheetView workbookViewId="0">
      <selection activeCell="I9" sqref="I9"/>
    </sheetView>
  </sheetViews>
  <sheetFormatPr defaultRowHeight="15" x14ac:dyDescent="0.25"/>
  <cols>
    <col min="1" max="1" width="15.28515625" customWidth="1"/>
    <col min="2" max="2" width="11.85546875" customWidth="1"/>
    <col min="3" max="4" width="14.5703125" customWidth="1"/>
    <col min="5" max="5" width="12.42578125" customWidth="1"/>
    <col min="6" max="6" width="14.5703125" customWidth="1"/>
    <col min="7" max="7" width="13.5703125" customWidth="1"/>
    <col min="8" max="8" width="13.28515625" customWidth="1"/>
    <col min="9" max="9" width="12.140625" customWidth="1"/>
    <col min="10" max="10" width="12.5703125" customWidth="1"/>
    <col min="11" max="11" width="13.28515625" customWidth="1"/>
    <col min="12" max="12" width="13.7109375" customWidth="1"/>
    <col min="13" max="13" width="14.5703125" customWidth="1"/>
    <col min="14" max="14" width="15.85546875" customWidth="1"/>
    <col min="16" max="16" width="15.42578125" customWidth="1"/>
  </cols>
  <sheetData>
    <row r="1" spans="1:16" ht="15.75" thickBot="1" x14ac:dyDescent="0.3">
      <c r="A1" s="814" t="s">
        <v>370</v>
      </c>
      <c r="B1" s="815"/>
      <c r="C1" s="815"/>
      <c r="D1" s="815"/>
      <c r="E1" s="815"/>
      <c r="F1" s="815"/>
      <c r="G1" s="815"/>
      <c r="H1" s="815"/>
      <c r="I1" s="815"/>
      <c r="J1" s="815"/>
      <c r="K1" s="815"/>
      <c r="L1" s="815"/>
      <c r="M1" s="815"/>
      <c r="N1" s="815"/>
      <c r="O1" s="815"/>
      <c r="P1" s="816"/>
    </row>
    <row r="2" spans="1:16" ht="135" x14ac:dyDescent="0.25">
      <c r="A2" s="157" t="s">
        <v>371</v>
      </c>
      <c r="B2" s="158" t="s">
        <v>299</v>
      </c>
      <c r="C2" s="158" t="s">
        <v>372</v>
      </c>
      <c r="D2" s="158" t="s">
        <v>373</v>
      </c>
      <c r="E2" s="159" t="s">
        <v>374</v>
      </c>
      <c r="F2" s="157" t="s">
        <v>375</v>
      </c>
      <c r="G2" s="157" t="s">
        <v>376</v>
      </c>
      <c r="H2" s="160" t="s">
        <v>377</v>
      </c>
      <c r="I2" s="158" t="s">
        <v>378</v>
      </c>
      <c r="J2" s="157" t="s">
        <v>379</v>
      </c>
      <c r="K2" s="157" t="s">
        <v>380</v>
      </c>
      <c r="L2" s="158" t="s">
        <v>381</v>
      </c>
      <c r="M2" s="158" t="s">
        <v>382</v>
      </c>
      <c r="N2" s="158" t="s">
        <v>383</v>
      </c>
      <c r="O2" s="158" t="s">
        <v>384</v>
      </c>
      <c r="P2" s="158" t="s">
        <v>385</v>
      </c>
    </row>
    <row r="3" spans="1:16" x14ac:dyDescent="0.25">
      <c r="A3" s="22"/>
      <c r="B3" s="22"/>
      <c r="C3" s="22"/>
      <c r="D3" s="22" t="s">
        <v>386</v>
      </c>
      <c r="E3" s="22"/>
      <c r="F3" s="22"/>
      <c r="G3" s="22"/>
      <c r="H3" s="161"/>
      <c r="I3" s="22"/>
      <c r="J3" s="22"/>
      <c r="K3" s="22"/>
      <c r="L3" s="22"/>
      <c r="M3" s="22"/>
      <c r="N3" s="162"/>
      <c r="O3" s="22"/>
      <c r="P3" s="22"/>
    </row>
    <row r="4" spans="1:16" ht="30" x14ac:dyDescent="0.25">
      <c r="A4" s="87" t="s">
        <v>387</v>
      </c>
      <c r="B4" s="155" t="s">
        <v>388</v>
      </c>
      <c r="C4" s="88">
        <v>3700</v>
      </c>
      <c r="D4" s="88">
        <f>937*20%</f>
        <v>187.4</v>
      </c>
      <c r="E4" s="88">
        <f>C4/12</f>
        <v>308.33333333333331</v>
      </c>
      <c r="F4" s="88">
        <f t="shared" ref="F4:F6" si="0">C4/12</f>
        <v>308.33333333333331</v>
      </c>
      <c r="G4" s="88">
        <f t="shared" ref="G4:G18" si="1">F4/3</f>
        <v>102.77777777777777</v>
      </c>
      <c r="H4" s="163">
        <f>C4+D4+E4+F4+G4</f>
        <v>4606.844444444444</v>
      </c>
      <c r="I4" s="88">
        <f>H4*26%</f>
        <v>1197.7795555555554</v>
      </c>
      <c r="J4" s="88">
        <f t="shared" ref="J4:J18" si="2">H4*8%</f>
        <v>368.5475555555555</v>
      </c>
      <c r="K4" s="88">
        <f>H4*1%</f>
        <v>46.068444444444438</v>
      </c>
      <c r="L4" s="88">
        <f>J4*40%</f>
        <v>147.4190222222222</v>
      </c>
      <c r="M4" s="88">
        <f>H4+I4+J4+K4+L4</f>
        <v>6366.6590222222221</v>
      </c>
      <c r="N4" s="164">
        <f>M4*12</f>
        <v>76399.908266666665</v>
      </c>
      <c r="O4" s="89">
        <v>1</v>
      </c>
      <c r="P4" s="165">
        <f>M4*O4</f>
        <v>6366.6590222222221</v>
      </c>
    </row>
    <row r="5" spans="1:16" ht="30" x14ac:dyDescent="0.25">
      <c r="A5" s="87" t="s">
        <v>389</v>
      </c>
      <c r="B5" s="155" t="s">
        <v>388</v>
      </c>
      <c r="C5" s="88">
        <v>7000</v>
      </c>
      <c r="D5" s="88"/>
      <c r="E5" s="88">
        <f>C5/12</f>
        <v>583.33333333333337</v>
      </c>
      <c r="F5" s="88">
        <f t="shared" si="0"/>
        <v>583.33333333333337</v>
      </c>
      <c r="G5" s="88">
        <f t="shared" si="1"/>
        <v>194.44444444444446</v>
      </c>
      <c r="H5" s="163">
        <f>C5+D5+E5+F5+G5</f>
        <v>8361.1111111111113</v>
      </c>
      <c r="I5" s="88">
        <f t="shared" ref="I5:I18" si="3">H5*26%</f>
        <v>2173.8888888888891</v>
      </c>
      <c r="J5" s="88">
        <f t="shared" si="2"/>
        <v>668.88888888888891</v>
      </c>
      <c r="K5" s="88">
        <f>H5*1%</f>
        <v>83.611111111111114</v>
      </c>
      <c r="L5" s="88">
        <f>J5*40%</f>
        <v>267.5555555555556</v>
      </c>
      <c r="M5" s="88">
        <f>H5+J5+K5+L5</f>
        <v>9381.1666666666661</v>
      </c>
      <c r="N5" s="164">
        <f>M5*12</f>
        <v>112574</v>
      </c>
      <c r="O5" s="89">
        <v>1</v>
      </c>
      <c r="P5" s="165">
        <f t="shared" ref="P5:P17" si="4">M5*O5</f>
        <v>9381.1666666666661</v>
      </c>
    </row>
    <row r="6" spans="1:16" x14ac:dyDescent="0.25">
      <c r="A6" s="89" t="s">
        <v>301</v>
      </c>
      <c r="B6" s="155" t="s">
        <v>390</v>
      </c>
      <c r="C6" s="88">
        <v>2700</v>
      </c>
      <c r="D6" s="88">
        <f t="shared" ref="D6:D17" si="5">937*20%</f>
        <v>187.4</v>
      </c>
      <c r="E6" s="88">
        <f>C6/12</f>
        <v>225</v>
      </c>
      <c r="F6" s="88">
        <f t="shared" si="0"/>
        <v>225</v>
      </c>
      <c r="G6" s="88">
        <f t="shared" si="1"/>
        <v>75</v>
      </c>
      <c r="H6" s="163">
        <f>C6+D6+E6+F6+G6</f>
        <v>3412.4</v>
      </c>
      <c r="I6" s="88">
        <f t="shared" si="3"/>
        <v>887.22400000000005</v>
      </c>
      <c r="J6" s="88">
        <f t="shared" si="2"/>
        <v>272.99200000000002</v>
      </c>
      <c r="K6" s="88">
        <f>H6*1%</f>
        <v>34.124000000000002</v>
      </c>
      <c r="L6" s="88">
        <f>J6*40%</f>
        <v>109.19680000000001</v>
      </c>
      <c r="M6" s="88">
        <f>H6+J6+K6+L6</f>
        <v>3828.7128000000002</v>
      </c>
      <c r="N6" s="164">
        <f>M6*12</f>
        <v>45944.553599999999</v>
      </c>
      <c r="O6" s="89">
        <v>1</v>
      </c>
      <c r="P6" s="165">
        <f t="shared" si="4"/>
        <v>3828.7128000000002</v>
      </c>
    </row>
    <row r="7" spans="1:16" x14ac:dyDescent="0.25">
      <c r="A7" s="89" t="s">
        <v>304</v>
      </c>
      <c r="B7" s="155" t="s">
        <v>388</v>
      </c>
      <c r="C7" s="88">
        <v>3200</v>
      </c>
      <c r="D7" s="88">
        <f t="shared" si="5"/>
        <v>187.4</v>
      </c>
      <c r="E7" s="88">
        <f>C7/12</f>
        <v>266.66666666666669</v>
      </c>
      <c r="F7" s="88">
        <f>C7/12</f>
        <v>266.66666666666669</v>
      </c>
      <c r="G7" s="88">
        <f>F7/3</f>
        <v>88.8888888888889</v>
      </c>
      <c r="H7" s="163">
        <f>C7+D7+E7+F7+G7</f>
        <v>4009.6222222222218</v>
      </c>
      <c r="I7" s="88">
        <f t="shared" si="3"/>
        <v>1042.5017777777778</v>
      </c>
      <c r="J7" s="88">
        <f>H7*8%</f>
        <v>320.76977777777773</v>
      </c>
      <c r="K7" s="88">
        <f t="shared" ref="K7:K18" si="6">H7*1%</f>
        <v>40.096222222222217</v>
      </c>
      <c r="L7" s="88">
        <f t="shared" ref="L7:L18" si="7">J7*40%</f>
        <v>128.30791111111111</v>
      </c>
      <c r="M7" s="88">
        <f t="shared" ref="M7:M18" si="8">H7+J7+K7+L7</f>
        <v>4498.7961333333333</v>
      </c>
      <c r="N7" s="164">
        <f t="shared" ref="N7:N17" si="9">M7*12</f>
        <v>53985.553599999999</v>
      </c>
      <c r="O7" s="89">
        <v>4</v>
      </c>
      <c r="P7" s="165">
        <f t="shared" si="4"/>
        <v>17995.184533333333</v>
      </c>
    </row>
    <row r="8" spans="1:16" x14ac:dyDescent="0.25">
      <c r="A8" s="89" t="s">
        <v>391</v>
      </c>
      <c r="B8" s="155" t="s">
        <v>388</v>
      </c>
      <c r="C8" s="88">
        <v>3200</v>
      </c>
      <c r="D8" s="88">
        <f t="shared" si="5"/>
        <v>187.4</v>
      </c>
      <c r="E8" s="88">
        <f t="shared" ref="E8:E12" si="10">C8/12</f>
        <v>266.66666666666669</v>
      </c>
      <c r="F8" s="88">
        <f t="shared" ref="F8:F17" si="11">C8/12</f>
        <v>266.66666666666669</v>
      </c>
      <c r="G8" s="88">
        <f t="shared" si="1"/>
        <v>88.8888888888889</v>
      </c>
      <c r="H8" s="163">
        <f t="shared" ref="H8:H12" si="12">C8+D8+E8+F8+G8</f>
        <v>4009.6222222222218</v>
      </c>
      <c r="I8" s="88">
        <f t="shared" si="3"/>
        <v>1042.5017777777778</v>
      </c>
      <c r="J8" s="88">
        <f t="shared" si="2"/>
        <v>320.76977777777773</v>
      </c>
      <c r="K8" s="88">
        <f t="shared" si="6"/>
        <v>40.096222222222217</v>
      </c>
      <c r="L8" s="88">
        <f t="shared" si="7"/>
        <v>128.30791111111111</v>
      </c>
      <c r="M8" s="88">
        <f t="shared" si="8"/>
        <v>4498.7961333333333</v>
      </c>
      <c r="N8" s="164">
        <f>M8*2</f>
        <v>8997.5922666666665</v>
      </c>
      <c r="O8" s="89">
        <v>1</v>
      </c>
      <c r="P8" s="165">
        <f t="shared" si="4"/>
        <v>4498.7961333333333</v>
      </c>
    </row>
    <row r="9" spans="1:16" ht="30" x14ac:dyDescent="0.25">
      <c r="A9" s="87" t="s">
        <v>392</v>
      </c>
      <c r="B9" s="155" t="s">
        <v>393</v>
      </c>
      <c r="C9" s="88">
        <v>3200</v>
      </c>
      <c r="D9" s="88">
        <f t="shared" si="5"/>
        <v>187.4</v>
      </c>
      <c r="E9" s="88">
        <f t="shared" si="10"/>
        <v>266.66666666666669</v>
      </c>
      <c r="F9" s="88">
        <f t="shared" si="11"/>
        <v>266.66666666666669</v>
      </c>
      <c r="G9" s="88">
        <f t="shared" si="1"/>
        <v>88.8888888888889</v>
      </c>
      <c r="H9" s="163">
        <f t="shared" si="12"/>
        <v>4009.6222222222218</v>
      </c>
      <c r="I9" s="88">
        <f t="shared" si="3"/>
        <v>1042.5017777777778</v>
      </c>
      <c r="J9" s="88">
        <f t="shared" si="2"/>
        <v>320.76977777777773</v>
      </c>
      <c r="K9" s="88">
        <f t="shared" si="6"/>
        <v>40.096222222222217</v>
      </c>
      <c r="L9" s="88">
        <f t="shared" si="7"/>
        <v>128.30791111111111</v>
      </c>
      <c r="M9" s="88">
        <f t="shared" si="8"/>
        <v>4498.7961333333333</v>
      </c>
      <c r="N9" s="164">
        <f t="shared" si="9"/>
        <v>53985.553599999999</v>
      </c>
      <c r="O9" s="89">
        <v>1</v>
      </c>
      <c r="P9" s="165">
        <f t="shared" si="4"/>
        <v>4498.7961333333333</v>
      </c>
    </row>
    <row r="10" spans="1:16" ht="30" x14ac:dyDescent="0.25">
      <c r="A10" s="166" t="s">
        <v>394</v>
      </c>
      <c r="B10" s="167" t="s">
        <v>388</v>
      </c>
      <c r="C10" s="168">
        <v>3200</v>
      </c>
      <c r="D10" s="168">
        <v>0</v>
      </c>
      <c r="E10" s="168">
        <f t="shared" si="10"/>
        <v>266.66666666666669</v>
      </c>
      <c r="F10" s="168">
        <f t="shared" si="11"/>
        <v>266.66666666666669</v>
      </c>
      <c r="G10" s="168">
        <f t="shared" si="1"/>
        <v>88.8888888888889</v>
      </c>
      <c r="H10" s="169">
        <f t="shared" si="12"/>
        <v>3822.2222222222217</v>
      </c>
      <c r="I10" s="168">
        <f t="shared" si="3"/>
        <v>993.77777777777771</v>
      </c>
      <c r="J10" s="168">
        <f t="shared" si="2"/>
        <v>305.77777777777777</v>
      </c>
      <c r="K10" s="168">
        <f t="shared" si="6"/>
        <v>38.222222222222221</v>
      </c>
      <c r="L10" s="168">
        <f t="shared" si="7"/>
        <v>122.31111111111112</v>
      </c>
      <c r="M10" s="168">
        <f t="shared" si="8"/>
        <v>4288.5333333333328</v>
      </c>
      <c r="N10" s="170">
        <f t="shared" si="9"/>
        <v>51462.399999999994</v>
      </c>
      <c r="O10" s="171">
        <v>1</v>
      </c>
      <c r="P10" s="172">
        <f t="shared" si="4"/>
        <v>4288.5333333333328</v>
      </c>
    </row>
    <row r="11" spans="1:16" ht="30" x14ac:dyDescent="0.25">
      <c r="A11" s="166" t="s">
        <v>395</v>
      </c>
      <c r="B11" s="167" t="s">
        <v>396</v>
      </c>
      <c r="C11" s="168">
        <v>3200</v>
      </c>
      <c r="D11" s="168">
        <f t="shared" si="5"/>
        <v>187.4</v>
      </c>
      <c r="E11" s="168">
        <f t="shared" si="10"/>
        <v>266.66666666666669</v>
      </c>
      <c r="F11" s="168">
        <f t="shared" si="11"/>
        <v>266.66666666666669</v>
      </c>
      <c r="G11" s="168">
        <f t="shared" si="1"/>
        <v>88.8888888888889</v>
      </c>
      <c r="H11" s="169">
        <f t="shared" si="12"/>
        <v>4009.6222222222218</v>
      </c>
      <c r="I11" s="168">
        <f t="shared" si="3"/>
        <v>1042.5017777777778</v>
      </c>
      <c r="J11" s="168">
        <f t="shared" si="2"/>
        <v>320.76977777777773</v>
      </c>
      <c r="K11" s="168">
        <f t="shared" si="6"/>
        <v>40.096222222222217</v>
      </c>
      <c r="L11" s="168">
        <f t="shared" si="7"/>
        <v>128.30791111111111</v>
      </c>
      <c r="M11" s="168">
        <f t="shared" si="8"/>
        <v>4498.7961333333333</v>
      </c>
      <c r="N11" s="170">
        <f t="shared" si="9"/>
        <v>53985.553599999999</v>
      </c>
      <c r="O11" s="171">
        <v>1</v>
      </c>
      <c r="P11" s="172">
        <f t="shared" si="4"/>
        <v>4498.7961333333333</v>
      </c>
    </row>
    <row r="12" spans="1:16" x14ac:dyDescent="0.25">
      <c r="A12" s="89" t="s">
        <v>315</v>
      </c>
      <c r="B12" s="155" t="s">
        <v>388</v>
      </c>
      <c r="C12" s="88">
        <v>3200</v>
      </c>
      <c r="D12" s="88">
        <f t="shared" si="5"/>
        <v>187.4</v>
      </c>
      <c r="E12" s="88">
        <f t="shared" si="10"/>
        <v>266.66666666666669</v>
      </c>
      <c r="F12" s="88">
        <f t="shared" si="11"/>
        <v>266.66666666666669</v>
      </c>
      <c r="G12" s="88">
        <f t="shared" si="1"/>
        <v>88.8888888888889</v>
      </c>
      <c r="H12" s="163">
        <f t="shared" si="12"/>
        <v>4009.6222222222218</v>
      </c>
      <c r="I12" s="88">
        <f t="shared" si="3"/>
        <v>1042.5017777777778</v>
      </c>
      <c r="J12" s="88">
        <f t="shared" si="2"/>
        <v>320.76977777777773</v>
      </c>
      <c r="K12" s="88">
        <f t="shared" si="6"/>
        <v>40.096222222222217</v>
      </c>
      <c r="L12" s="88">
        <f t="shared" si="7"/>
        <v>128.30791111111111</v>
      </c>
      <c r="M12" s="88">
        <f t="shared" si="8"/>
        <v>4498.7961333333333</v>
      </c>
      <c r="N12" s="164">
        <f>M12*3</f>
        <v>13496.3884</v>
      </c>
      <c r="O12" s="89">
        <v>1</v>
      </c>
      <c r="P12" s="165">
        <f t="shared" si="4"/>
        <v>4498.7961333333333</v>
      </c>
    </row>
    <row r="13" spans="1:16" ht="30" x14ac:dyDescent="0.25">
      <c r="A13" s="87" t="s">
        <v>316</v>
      </c>
      <c r="B13" s="155" t="s">
        <v>388</v>
      </c>
      <c r="C13" s="88">
        <v>1200</v>
      </c>
      <c r="D13" s="88">
        <f t="shared" si="5"/>
        <v>187.4</v>
      </c>
      <c r="E13" s="88">
        <f>C13/12</f>
        <v>100</v>
      </c>
      <c r="F13" s="88">
        <f t="shared" si="11"/>
        <v>100</v>
      </c>
      <c r="G13" s="88">
        <f t="shared" si="1"/>
        <v>33.333333333333336</v>
      </c>
      <c r="H13" s="163">
        <f>C13+D13+E13+F13+G13</f>
        <v>1620.7333333333333</v>
      </c>
      <c r="I13" s="88">
        <f t="shared" si="3"/>
        <v>421.39066666666668</v>
      </c>
      <c r="J13" s="88">
        <f t="shared" si="2"/>
        <v>129.65866666666668</v>
      </c>
      <c r="K13" s="88">
        <f>H13*1%</f>
        <v>16.207333333333334</v>
      </c>
      <c r="L13" s="88">
        <f t="shared" si="7"/>
        <v>51.863466666666675</v>
      </c>
      <c r="M13" s="88">
        <f t="shared" si="8"/>
        <v>1818.4628</v>
      </c>
      <c r="N13" s="164">
        <f>M13*3</f>
        <v>5455.3883999999998</v>
      </c>
      <c r="O13" s="89">
        <v>3</v>
      </c>
      <c r="P13" s="165">
        <f t="shared" si="4"/>
        <v>5455.3883999999998</v>
      </c>
    </row>
    <row r="14" spans="1:16" x14ac:dyDescent="0.25">
      <c r="A14" s="87" t="s">
        <v>397</v>
      </c>
      <c r="B14" s="155" t="s">
        <v>388</v>
      </c>
      <c r="C14" s="88">
        <v>1400</v>
      </c>
      <c r="D14" s="88">
        <v>0</v>
      </c>
      <c r="E14" s="88">
        <f t="shared" ref="E14:E17" si="13">C14/12</f>
        <v>116.66666666666667</v>
      </c>
      <c r="F14" s="88">
        <f t="shared" si="11"/>
        <v>116.66666666666667</v>
      </c>
      <c r="G14" s="88">
        <f t="shared" si="1"/>
        <v>38.888888888888893</v>
      </c>
      <c r="H14" s="163">
        <f t="shared" ref="H14:H17" si="14">C14+D14+E14+F14+G14</f>
        <v>1672.2222222222224</v>
      </c>
      <c r="I14" s="88">
        <f t="shared" si="3"/>
        <v>434.77777777777783</v>
      </c>
      <c r="J14" s="88">
        <f t="shared" si="2"/>
        <v>133.7777777777778</v>
      </c>
      <c r="K14" s="88">
        <f t="shared" si="6"/>
        <v>16.722222222222225</v>
      </c>
      <c r="L14" s="88">
        <f t="shared" si="7"/>
        <v>53.51111111111112</v>
      </c>
      <c r="M14" s="88">
        <f t="shared" si="8"/>
        <v>1876.2333333333336</v>
      </c>
      <c r="N14" s="164">
        <f t="shared" si="9"/>
        <v>22514.800000000003</v>
      </c>
      <c r="O14" s="89">
        <v>2</v>
      </c>
      <c r="P14" s="165">
        <f t="shared" si="4"/>
        <v>3752.4666666666672</v>
      </c>
    </row>
    <row r="15" spans="1:16" ht="30" x14ac:dyDescent="0.25">
      <c r="A15" s="87" t="s">
        <v>398</v>
      </c>
      <c r="B15" s="155" t="s">
        <v>388</v>
      </c>
      <c r="C15" s="88">
        <v>1150</v>
      </c>
      <c r="D15" s="88">
        <f t="shared" si="5"/>
        <v>187.4</v>
      </c>
      <c r="E15" s="88">
        <f t="shared" si="13"/>
        <v>95.833333333333329</v>
      </c>
      <c r="F15" s="88">
        <f t="shared" si="11"/>
        <v>95.833333333333329</v>
      </c>
      <c r="G15" s="88">
        <f t="shared" si="1"/>
        <v>31.944444444444443</v>
      </c>
      <c r="H15" s="163">
        <f t="shared" si="14"/>
        <v>1561.0111111111109</v>
      </c>
      <c r="I15" s="88">
        <f t="shared" si="3"/>
        <v>405.86288888888885</v>
      </c>
      <c r="J15" s="88">
        <f t="shared" si="2"/>
        <v>124.88088888888888</v>
      </c>
      <c r="K15" s="88">
        <f t="shared" si="6"/>
        <v>15.610111111111109</v>
      </c>
      <c r="L15" s="88">
        <f t="shared" si="7"/>
        <v>49.952355555555556</v>
      </c>
      <c r="M15" s="88">
        <f t="shared" si="8"/>
        <v>1751.4544666666666</v>
      </c>
      <c r="N15" s="164">
        <f t="shared" si="9"/>
        <v>21017.453600000001</v>
      </c>
      <c r="O15" s="89">
        <v>2</v>
      </c>
      <c r="P15" s="165">
        <f t="shared" si="4"/>
        <v>3502.9089333333332</v>
      </c>
    </row>
    <row r="16" spans="1:16" ht="45" x14ac:dyDescent="0.25">
      <c r="A16" s="166" t="s">
        <v>399</v>
      </c>
      <c r="B16" s="167" t="s">
        <v>388</v>
      </c>
      <c r="C16" s="168">
        <v>1150</v>
      </c>
      <c r="D16" s="168">
        <f t="shared" si="5"/>
        <v>187.4</v>
      </c>
      <c r="E16" s="168">
        <f t="shared" si="13"/>
        <v>95.833333333333329</v>
      </c>
      <c r="F16" s="168">
        <f t="shared" si="11"/>
        <v>95.833333333333329</v>
      </c>
      <c r="G16" s="168">
        <f t="shared" si="1"/>
        <v>31.944444444444443</v>
      </c>
      <c r="H16" s="169">
        <f t="shared" si="14"/>
        <v>1561.0111111111109</v>
      </c>
      <c r="I16" s="168">
        <f t="shared" si="3"/>
        <v>405.86288888888885</v>
      </c>
      <c r="J16" s="168">
        <f t="shared" si="2"/>
        <v>124.88088888888888</v>
      </c>
      <c r="K16" s="168">
        <f t="shared" si="6"/>
        <v>15.610111111111109</v>
      </c>
      <c r="L16" s="168">
        <f t="shared" si="7"/>
        <v>49.952355555555556</v>
      </c>
      <c r="M16" s="168">
        <f t="shared" si="8"/>
        <v>1751.4544666666666</v>
      </c>
      <c r="N16" s="170">
        <f t="shared" si="9"/>
        <v>21017.453600000001</v>
      </c>
      <c r="O16" s="171">
        <v>3</v>
      </c>
      <c r="P16" s="172">
        <f t="shared" si="4"/>
        <v>5254.3634000000002</v>
      </c>
    </row>
    <row r="17" spans="1:16" ht="30" x14ac:dyDescent="0.25">
      <c r="A17" s="166" t="s">
        <v>400</v>
      </c>
      <c r="B17" s="167" t="s">
        <v>388</v>
      </c>
      <c r="C17" s="168">
        <v>1150</v>
      </c>
      <c r="D17" s="168">
        <f t="shared" si="5"/>
        <v>187.4</v>
      </c>
      <c r="E17" s="168">
        <f t="shared" si="13"/>
        <v>95.833333333333329</v>
      </c>
      <c r="F17" s="168">
        <f t="shared" si="11"/>
        <v>95.833333333333329</v>
      </c>
      <c r="G17" s="168">
        <f t="shared" si="1"/>
        <v>31.944444444444443</v>
      </c>
      <c r="H17" s="169">
        <f t="shared" si="14"/>
        <v>1561.0111111111109</v>
      </c>
      <c r="I17" s="168">
        <f t="shared" si="3"/>
        <v>405.86288888888885</v>
      </c>
      <c r="J17" s="168">
        <f t="shared" si="2"/>
        <v>124.88088888888888</v>
      </c>
      <c r="K17" s="168">
        <f t="shared" si="6"/>
        <v>15.610111111111109</v>
      </c>
      <c r="L17" s="168">
        <f t="shared" si="7"/>
        <v>49.952355555555556</v>
      </c>
      <c r="M17" s="168">
        <f t="shared" si="8"/>
        <v>1751.4544666666666</v>
      </c>
      <c r="N17" s="170">
        <f t="shared" si="9"/>
        <v>21017.453600000001</v>
      </c>
      <c r="O17" s="171">
        <v>2</v>
      </c>
      <c r="P17" s="172">
        <f t="shared" si="4"/>
        <v>3502.9089333333332</v>
      </c>
    </row>
    <row r="18" spans="1:16" x14ac:dyDescent="0.25">
      <c r="A18" s="153"/>
      <c r="B18" s="153"/>
      <c r="C18" s="173">
        <f>SUM(C6:C13)</f>
        <v>23100</v>
      </c>
      <c r="D18" s="173">
        <f>SUM(D6:D13)</f>
        <v>1311.8000000000002</v>
      </c>
      <c r="E18" s="173">
        <f>SUM(E6:E13)</f>
        <v>1925.0000000000002</v>
      </c>
      <c r="F18" s="173">
        <f>SUM(F6:F13)</f>
        <v>1925.0000000000002</v>
      </c>
      <c r="G18" s="174">
        <f t="shared" si="1"/>
        <v>641.66666666666674</v>
      </c>
      <c r="H18" s="175">
        <f>SUM(H6:H13)</f>
        <v>28903.466666666664</v>
      </c>
      <c r="I18" s="174">
        <f t="shared" si="3"/>
        <v>7514.9013333333323</v>
      </c>
      <c r="J18" s="174">
        <f t="shared" si="2"/>
        <v>2312.277333333333</v>
      </c>
      <c r="K18" s="174">
        <f t="shared" si="6"/>
        <v>289.03466666666662</v>
      </c>
      <c r="L18" s="174">
        <f t="shared" si="7"/>
        <v>924.91093333333322</v>
      </c>
      <c r="M18" s="174">
        <f t="shared" si="8"/>
        <v>32429.689599999994</v>
      </c>
      <c r="N18" s="176">
        <f>SUM(N6:N13)</f>
        <v>287312.98346666666</v>
      </c>
      <c r="O18" s="90">
        <f>SUM(O4:O17)</f>
        <v>24</v>
      </c>
      <c r="P18" s="165">
        <f>SUM(P4:P17)</f>
        <v>81323.477222222224</v>
      </c>
    </row>
  </sheetData>
  <mergeCells count="1">
    <mergeCell ref="A1:P1"/>
  </mergeCells>
  <pageMargins left="0.511811024" right="0.511811024" top="0.78740157499999996" bottom="0.78740157499999996" header="0.31496062000000002" footer="0.3149606200000000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
  <sheetViews>
    <sheetView topLeftCell="A37" zoomScaleNormal="100" workbookViewId="0">
      <selection activeCell="E33" sqref="E33"/>
    </sheetView>
  </sheetViews>
  <sheetFormatPr defaultRowHeight="15" x14ac:dyDescent="0.25"/>
  <cols>
    <col min="1" max="1" width="22.5703125" customWidth="1"/>
    <col min="2" max="2" width="23.5703125" customWidth="1"/>
    <col min="3" max="3" width="23.28515625" customWidth="1"/>
    <col min="4" max="4" width="23" customWidth="1"/>
    <col min="5" max="5" width="19.85546875" customWidth="1"/>
    <col min="6" max="6" width="21.5703125" customWidth="1"/>
    <col min="7" max="7" width="17.85546875" customWidth="1"/>
    <col min="8" max="8" width="16.7109375" customWidth="1"/>
    <col min="9" max="9" width="16.85546875" customWidth="1"/>
    <col min="10" max="10" width="21.7109375" customWidth="1"/>
    <col min="11" max="11" width="17.7109375" customWidth="1"/>
    <col min="12" max="12" width="18.42578125" customWidth="1"/>
    <col min="13" max="13" width="14.7109375" customWidth="1"/>
    <col min="14" max="14" width="14.28515625" customWidth="1"/>
    <col min="15" max="15" width="13.140625" customWidth="1"/>
    <col min="16" max="16" width="15.85546875" customWidth="1"/>
    <col min="17" max="17" width="16.140625" customWidth="1"/>
  </cols>
  <sheetData>
    <row r="1" spans="1:10" x14ac:dyDescent="0.25">
      <c r="A1" s="853" t="s">
        <v>401</v>
      </c>
      <c r="B1" s="854"/>
      <c r="C1" s="854"/>
      <c r="D1" s="854"/>
      <c r="E1" s="854"/>
      <c r="F1" s="854"/>
      <c r="G1" s="854"/>
      <c r="H1" s="854"/>
      <c r="I1" s="854"/>
      <c r="J1" s="854"/>
    </row>
    <row r="2" spans="1:10" x14ac:dyDescent="0.25">
      <c r="A2" s="855" t="s">
        <v>350</v>
      </c>
      <c r="B2" s="856"/>
      <c r="C2" s="856"/>
      <c r="D2" s="856"/>
      <c r="E2" s="856"/>
      <c r="F2" s="856"/>
      <c r="G2" s="856"/>
      <c r="H2" s="856"/>
      <c r="I2" s="856"/>
      <c r="J2" s="857"/>
    </row>
    <row r="3" spans="1:10" x14ac:dyDescent="0.25">
      <c r="A3" s="855" t="s">
        <v>325</v>
      </c>
      <c r="B3" s="856"/>
      <c r="C3" s="856"/>
      <c r="D3" s="856"/>
      <c r="E3" s="856"/>
      <c r="F3" s="856"/>
      <c r="G3" s="856"/>
      <c r="H3" s="856"/>
      <c r="I3" s="856"/>
      <c r="J3" s="857"/>
    </row>
    <row r="4" spans="1:10" ht="77.25" x14ac:dyDescent="0.25">
      <c r="A4" s="186" t="s">
        <v>403</v>
      </c>
      <c r="B4" s="186" t="s">
        <v>256</v>
      </c>
      <c r="C4" s="186" t="s">
        <v>257</v>
      </c>
      <c r="D4" s="186" t="s">
        <v>258</v>
      </c>
      <c r="E4" s="186" t="s">
        <v>259</v>
      </c>
      <c r="F4" s="187" t="s">
        <v>260</v>
      </c>
      <c r="G4" s="188" t="s">
        <v>261</v>
      </c>
      <c r="H4" s="189" t="s">
        <v>262</v>
      </c>
      <c r="I4" s="190"/>
      <c r="J4" s="190" t="s">
        <v>263</v>
      </c>
    </row>
    <row r="5" spans="1:10" ht="30" x14ac:dyDescent="0.25">
      <c r="A5" s="191" t="s">
        <v>326</v>
      </c>
      <c r="B5" s="192">
        <v>5088</v>
      </c>
      <c r="C5" s="193">
        <f>B5*J5</f>
        <v>254400</v>
      </c>
      <c r="D5" s="194">
        <f>B5/12</f>
        <v>424</v>
      </c>
      <c r="E5" s="195">
        <f>C5/12</f>
        <v>21200</v>
      </c>
      <c r="F5" s="196" t="s">
        <v>351</v>
      </c>
      <c r="G5" s="197">
        <f>D5/3</f>
        <v>141.33333333333334</v>
      </c>
      <c r="H5" s="198" t="s">
        <v>265</v>
      </c>
      <c r="I5" s="199"/>
      <c r="J5" s="199">
        <v>50</v>
      </c>
    </row>
    <row r="6" spans="1:10" ht="30" x14ac:dyDescent="0.25">
      <c r="A6" s="191" t="s">
        <v>327</v>
      </c>
      <c r="B6" s="192">
        <v>18969</v>
      </c>
      <c r="C6" s="193">
        <f t="shared" ref="C6:C8" si="0">B6*J6</f>
        <v>948450</v>
      </c>
      <c r="D6" s="194">
        <f>B6/12</f>
        <v>1580.75</v>
      </c>
      <c r="E6" s="195">
        <f>C6/12</f>
        <v>79037.5</v>
      </c>
      <c r="F6" s="196" t="s">
        <v>352</v>
      </c>
      <c r="G6" s="197">
        <f>D6/3</f>
        <v>526.91666666666663</v>
      </c>
      <c r="H6" s="198" t="s">
        <v>265</v>
      </c>
      <c r="I6" s="199"/>
      <c r="J6" s="199">
        <v>50</v>
      </c>
    </row>
    <row r="7" spans="1:10" ht="30" x14ac:dyDescent="0.25">
      <c r="A7" s="200" t="s">
        <v>328</v>
      </c>
      <c r="B7" s="201">
        <v>690</v>
      </c>
      <c r="C7" s="193">
        <f t="shared" si="0"/>
        <v>34500</v>
      </c>
      <c r="D7" s="194">
        <f t="shared" ref="D7:E9" si="1">B7/12</f>
        <v>57.5</v>
      </c>
      <c r="E7" s="195">
        <f>C7/12</f>
        <v>2875</v>
      </c>
      <c r="F7" s="202" t="s">
        <v>340</v>
      </c>
      <c r="G7" s="197">
        <f>D7/3</f>
        <v>19.166666666666668</v>
      </c>
      <c r="H7" s="198" t="s">
        <v>265</v>
      </c>
      <c r="I7" s="199"/>
      <c r="J7" s="199">
        <v>50</v>
      </c>
    </row>
    <row r="8" spans="1:10" ht="30" x14ac:dyDescent="0.25">
      <c r="A8" s="203" t="s">
        <v>329</v>
      </c>
      <c r="B8" s="204">
        <v>803</v>
      </c>
      <c r="C8" s="205">
        <f t="shared" si="0"/>
        <v>40150</v>
      </c>
      <c r="D8" s="206">
        <f t="shared" si="1"/>
        <v>66.916666666666671</v>
      </c>
      <c r="E8" s="207">
        <f t="shared" si="1"/>
        <v>3345.8333333333335</v>
      </c>
      <c r="F8" s="208" t="s">
        <v>353</v>
      </c>
      <c r="G8" s="209">
        <f>D8/3</f>
        <v>22.305555555555557</v>
      </c>
      <c r="H8" s="210" t="s">
        <v>265</v>
      </c>
      <c r="I8" s="211"/>
      <c r="J8" s="211">
        <v>50</v>
      </c>
    </row>
    <row r="9" spans="1:10" ht="61.9" customHeight="1" x14ac:dyDescent="0.25">
      <c r="A9" s="177" t="s">
        <v>330</v>
      </c>
      <c r="B9" s="178">
        <f>SUM(B5:B8)</f>
        <v>25550</v>
      </c>
      <c r="C9" s="179">
        <f>SUM(C5:C8)</f>
        <v>1277500</v>
      </c>
      <c r="D9" s="180">
        <f t="shared" si="1"/>
        <v>2129.1666666666665</v>
      </c>
      <c r="E9" s="181">
        <f t="shared" si="1"/>
        <v>106458.33333333333</v>
      </c>
      <c r="F9" s="178"/>
      <c r="G9" s="182"/>
      <c r="H9" s="183"/>
      <c r="I9" s="184"/>
      <c r="J9" s="185" t="s">
        <v>402</v>
      </c>
    </row>
    <row r="10" spans="1:10" x14ac:dyDescent="0.25">
      <c r="A10" s="838" t="s">
        <v>272</v>
      </c>
      <c r="B10" s="839"/>
      <c r="C10" s="839"/>
      <c r="D10" s="839"/>
      <c r="E10" s="839"/>
      <c r="F10" s="839"/>
      <c r="G10" s="839"/>
      <c r="H10" s="839"/>
      <c r="I10" s="839"/>
      <c r="J10" s="846"/>
    </row>
    <row r="11" spans="1:10" ht="45" x14ac:dyDescent="0.25">
      <c r="A11" s="186" t="s">
        <v>255</v>
      </c>
      <c r="B11" s="186" t="s">
        <v>272</v>
      </c>
      <c r="C11" s="186" t="s">
        <v>331</v>
      </c>
      <c r="D11" s="186" t="s">
        <v>257</v>
      </c>
      <c r="E11" s="186" t="s">
        <v>258</v>
      </c>
      <c r="F11" s="186" t="s">
        <v>259</v>
      </c>
      <c r="G11" s="187" t="s">
        <v>260</v>
      </c>
      <c r="H11" s="188" t="s">
        <v>261</v>
      </c>
      <c r="I11" s="189" t="s">
        <v>274</v>
      </c>
      <c r="J11" s="190" t="s">
        <v>263</v>
      </c>
    </row>
    <row r="12" spans="1:10" ht="36" customHeight="1" x14ac:dyDescent="0.25">
      <c r="A12" s="858" t="s">
        <v>332</v>
      </c>
      <c r="B12" s="191" t="s">
        <v>333</v>
      </c>
      <c r="C12" s="192">
        <v>2035</v>
      </c>
      <c r="D12" s="199">
        <f>C12*J12</f>
        <v>107610.8</v>
      </c>
      <c r="E12" s="212">
        <f>C12/12</f>
        <v>169.58333333333334</v>
      </c>
      <c r="F12" s="199">
        <f>D12/12</f>
        <v>8967.5666666666675</v>
      </c>
      <c r="G12" s="213" t="s">
        <v>355</v>
      </c>
      <c r="H12" s="214">
        <f>E12/4</f>
        <v>42.395833333333336</v>
      </c>
      <c r="I12" s="215" t="s">
        <v>334</v>
      </c>
      <c r="J12" s="199">
        <v>52.88</v>
      </c>
    </row>
    <row r="13" spans="1:10" ht="39.6" customHeight="1" x14ac:dyDescent="0.25">
      <c r="A13" s="859"/>
      <c r="B13" s="191" t="s">
        <v>335</v>
      </c>
      <c r="C13" s="216">
        <v>1018</v>
      </c>
      <c r="D13" s="199">
        <f t="shared" ref="D13:D19" si="2">C13*J13</f>
        <v>61080</v>
      </c>
      <c r="E13" s="212">
        <f t="shared" ref="E13:F21" si="3">C13/12</f>
        <v>84.833333333333329</v>
      </c>
      <c r="F13" s="199">
        <f t="shared" si="3"/>
        <v>5090</v>
      </c>
      <c r="G13" s="217" t="s">
        <v>355</v>
      </c>
      <c r="H13" s="214">
        <f>E13/2</f>
        <v>42.416666666666664</v>
      </c>
      <c r="I13" s="215" t="s">
        <v>277</v>
      </c>
      <c r="J13" s="199">
        <v>60</v>
      </c>
    </row>
    <row r="14" spans="1:10" ht="33.6" customHeight="1" x14ac:dyDescent="0.25">
      <c r="A14" s="859"/>
      <c r="B14" s="191" t="s">
        <v>336</v>
      </c>
      <c r="C14" s="216">
        <v>550</v>
      </c>
      <c r="D14" s="199">
        <f t="shared" si="2"/>
        <v>33000</v>
      </c>
      <c r="E14" s="212">
        <f t="shared" si="3"/>
        <v>45.833333333333336</v>
      </c>
      <c r="F14" s="199">
        <f t="shared" si="3"/>
        <v>2750</v>
      </c>
      <c r="G14" s="217" t="s">
        <v>356</v>
      </c>
      <c r="H14" s="214">
        <f>E14/3</f>
        <v>15.277777777777779</v>
      </c>
      <c r="I14" s="215" t="s">
        <v>284</v>
      </c>
      <c r="J14" s="199">
        <v>60</v>
      </c>
    </row>
    <row r="15" spans="1:10" ht="32.450000000000003" customHeight="1" x14ac:dyDescent="0.25">
      <c r="A15" s="859"/>
      <c r="B15" s="191" t="s">
        <v>337</v>
      </c>
      <c r="C15" s="216">
        <v>150</v>
      </c>
      <c r="D15" s="199">
        <f t="shared" si="2"/>
        <v>8265</v>
      </c>
      <c r="E15" s="212">
        <f t="shared" si="3"/>
        <v>12.5</v>
      </c>
      <c r="F15" s="199">
        <f t="shared" si="3"/>
        <v>688.75</v>
      </c>
      <c r="G15" s="217" t="s">
        <v>338</v>
      </c>
      <c r="H15" s="214">
        <f>E15/3</f>
        <v>4.166666666666667</v>
      </c>
      <c r="I15" s="215" t="s">
        <v>284</v>
      </c>
      <c r="J15" s="199">
        <v>55.1</v>
      </c>
    </row>
    <row r="16" spans="1:10" ht="34.15" customHeight="1" x14ac:dyDescent="0.25">
      <c r="A16" s="860"/>
      <c r="B16" s="191" t="s">
        <v>339</v>
      </c>
      <c r="C16" s="192">
        <v>700</v>
      </c>
      <c r="D16" s="199">
        <f t="shared" si="2"/>
        <v>38570</v>
      </c>
      <c r="E16" s="212">
        <f t="shared" si="3"/>
        <v>58.333333333333336</v>
      </c>
      <c r="F16" s="199">
        <f t="shared" si="3"/>
        <v>3214.1666666666665</v>
      </c>
      <c r="G16" s="196" t="s">
        <v>340</v>
      </c>
      <c r="H16" s="214">
        <f>E16/3</f>
        <v>19.444444444444446</v>
      </c>
      <c r="I16" s="215" t="s">
        <v>284</v>
      </c>
      <c r="J16" s="199">
        <v>55.1</v>
      </c>
    </row>
    <row r="17" spans="1:10" ht="69" customHeight="1" x14ac:dyDescent="0.25">
      <c r="A17" s="861" t="s">
        <v>345</v>
      </c>
      <c r="B17" s="218" t="s">
        <v>341</v>
      </c>
      <c r="C17" s="216">
        <v>3500</v>
      </c>
      <c r="D17" s="199">
        <f>(J17*H17)*12</f>
        <v>60000</v>
      </c>
      <c r="E17" s="212">
        <f t="shared" si="3"/>
        <v>291.66666666666669</v>
      </c>
      <c r="F17" s="199">
        <f t="shared" si="3"/>
        <v>5000</v>
      </c>
      <c r="G17" s="863" t="s">
        <v>342</v>
      </c>
      <c r="H17" s="214">
        <v>100</v>
      </c>
      <c r="I17" s="865" t="s">
        <v>343</v>
      </c>
      <c r="J17" s="199">
        <v>50</v>
      </c>
    </row>
    <row r="18" spans="1:10" x14ac:dyDescent="0.25">
      <c r="A18" s="862"/>
      <c r="B18" s="218" t="s">
        <v>344</v>
      </c>
      <c r="C18" s="216">
        <v>400</v>
      </c>
      <c r="D18" s="199">
        <f>(J18*H18)*12</f>
        <v>12000</v>
      </c>
      <c r="E18" s="212">
        <f t="shared" si="3"/>
        <v>33.333333333333336</v>
      </c>
      <c r="F18" s="199">
        <f t="shared" si="3"/>
        <v>1000</v>
      </c>
      <c r="G18" s="864"/>
      <c r="H18" s="214">
        <v>20</v>
      </c>
      <c r="I18" s="866"/>
      <c r="J18" s="199">
        <v>50</v>
      </c>
    </row>
    <row r="19" spans="1:10" ht="30" x14ac:dyDescent="0.25">
      <c r="A19" s="218" t="s">
        <v>346</v>
      </c>
      <c r="B19" s="218" t="s">
        <v>218</v>
      </c>
      <c r="C19" s="216">
        <v>305</v>
      </c>
      <c r="D19" s="199">
        <f t="shared" si="2"/>
        <v>3660</v>
      </c>
      <c r="E19" s="212">
        <f t="shared" si="3"/>
        <v>25.416666666666668</v>
      </c>
      <c r="F19" s="199">
        <f t="shared" si="3"/>
        <v>305</v>
      </c>
      <c r="G19" s="217" t="s">
        <v>347</v>
      </c>
      <c r="H19" s="214">
        <f>E19/6</f>
        <v>4.2361111111111116</v>
      </c>
      <c r="I19" s="215" t="s">
        <v>289</v>
      </c>
      <c r="J19" s="199">
        <v>12</v>
      </c>
    </row>
    <row r="20" spans="1:10" ht="60" x14ac:dyDescent="0.25">
      <c r="A20" s="218"/>
      <c r="B20" s="218" t="s">
        <v>354</v>
      </c>
      <c r="C20" s="216">
        <v>1018</v>
      </c>
      <c r="D20" s="219">
        <f>C20*J20</f>
        <v>5395.4</v>
      </c>
      <c r="E20" s="212">
        <f t="shared" si="3"/>
        <v>84.833333333333329</v>
      </c>
      <c r="F20" s="199">
        <f>D20/12</f>
        <v>449.61666666666662</v>
      </c>
      <c r="G20" s="217"/>
      <c r="H20" s="214"/>
      <c r="I20" s="215" t="s">
        <v>357</v>
      </c>
      <c r="J20" s="199">
        <v>5.3</v>
      </c>
    </row>
    <row r="21" spans="1:10" ht="60" x14ac:dyDescent="0.25">
      <c r="A21" s="220" t="s">
        <v>348</v>
      </c>
      <c r="B21" s="220"/>
      <c r="C21" s="188">
        <f>SUM(C12:C20)</f>
        <v>9676</v>
      </c>
      <c r="D21" s="221">
        <f>SUM(D12:D19)</f>
        <v>324185.8</v>
      </c>
      <c r="E21" s="222">
        <f>C21/12</f>
        <v>806.33333333333337</v>
      </c>
      <c r="F21" s="221">
        <f t="shared" si="3"/>
        <v>27015.483333333334</v>
      </c>
      <c r="G21" s="188"/>
      <c r="H21" s="223"/>
      <c r="I21" s="224"/>
      <c r="J21" s="221"/>
    </row>
    <row r="22" spans="1:10" ht="75" x14ac:dyDescent="0.25">
      <c r="A22" s="177" t="s">
        <v>405</v>
      </c>
      <c r="B22" s="177"/>
      <c r="C22" s="178">
        <f>C21+B9</f>
        <v>35226</v>
      </c>
      <c r="D22" s="184">
        <f>D21+C9</f>
        <v>1601685.8</v>
      </c>
      <c r="E22" s="225">
        <f>C22/12</f>
        <v>2935.5</v>
      </c>
      <c r="F22" s="184">
        <f>F21+E9</f>
        <v>133473.81666666665</v>
      </c>
      <c r="G22" s="178"/>
      <c r="H22" s="226"/>
      <c r="I22" s="183"/>
      <c r="J22" s="185" t="s">
        <v>404</v>
      </c>
    </row>
    <row r="23" spans="1:10" ht="34.9" customHeight="1" x14ac:dyDescent="0.25">
      <c r="A23" s="855" t="s">
        <v>254</v>
      </c>
      <c r="B23" s="856"/>
      <c r="C23" s="856"/>
      <c r="D23" s="856"/>
      <c r="E23" s="856"/>
      <c r="F23" s="856"/>
      <c r="G23" s="856"/>
      <c r="H23" s="856"/>
      <c r="I23" s="856"/>
      <c r="J23" s="857"/>
    </row>
    <row r="24" spans="1:10" ht="45" x14ac:dyDescent="0.25">
      <c r="A24" s="227" t="s">
        <v>255</v>
      </c>
      <c r="B24" s="227" t="s">
        <v>256</v>
      </c>
      <c r="C24" s="227" t="s">
        <v>257</v>
      </c>
      <c r="D24" s="227" t="s">
        <v>258</v>
      </c>
      <c r="E24" s="227" t="s">
        <v>259</v>
      </c>
      <c r="F24" s="228" t="s">
        <v>260</v>
      </c>
      <c r="G24" s="229" t="s">
        <v>261</v>
      </c>
      <c r="H24" s="230" t="s">
        <v>262</v>
      </c>
      <c r="I24" s="231" t="s">
        <v>263</v>
      </c>
      <c r="J24" s="232"/>
    </row>
    <row r="25" spans="1:10" ht="30" x14ac:dyDescent="0.25">
      <c r="A25" s="233" t="s">
        <v>264</v>
      </c>
      <c r="B25" s="234">
        <f>43193+6911</f>
        <v>50104</v>
      </c>
      <c r="C25" s="235">
        <f>B25*I25</f>
        <v>2505200</v>
      </c>
      <c r="D25" s="236">
        <f>B25/12</f>
        <v>4175.333333333333</v>
      </c>
      <c r="E25" s="237">
        <f>C25/12</f>
        <v>208766.66666666666</v>
      </c>
      <c r="F25" s="238" t="s">
        <v>358</v>
      </c>
      <c r="G25" s="239">
        <f>D25/3</f>
        <v>1391.7777777777776</v>
      </c>
      <c r="H25" s="240" t="s">
        <v>265</v>
      </c>
      <c r="I25" s="241">
        <v>50</v>
      </c>
      <c r="J25" s="232"/>
    </row>
    <row r="26" spans="1:10" ht="30" x14ac:dyDescent="0.25">
      <c r="A26" s="233" t="s">
        <v>266</v>
      </c>
      <c r="B26" s="234">
        <f>14398+6911</f>
        <v>21309</v>
      </c>
      <c r="C26" s="235">
        <f>B26*I26</f>
        <v>1065450</v>
      </c>
      <c r="D26" s="236">
        <f t="shared" ref="D26:E29" si="4">B26/12</f>
        <v>1775.75</v>
      </c>
      <c r="E26" s="237">
        <f t="shared" si="4"/>
        <v>88787.5</v>
      </c>
      <c r="F26" s="238" t="s">
        <v>359</v>
      </c>
      <c r="G26" s="239">
        <f t="shared" ref="G26:G29" si="5">D26/3</f>
        <v>591.91666666666663</v>
      </c>
      <c r="H26" s="240" t="s">
        <v>265</v>
      </c>
      <c r="I26" s="241">
        <v>50</v>
      </c>
      <c r="J26" s="232"/>
    </row>
    <row r="27" spans="1:10" ht="30" x14ac:dyDescent="0.25">
      <c r="A27" s="233" t="s">
        <v>267</v>
      </c>
      <c r="B27" s="242">
        <f>14398+6911</f>
        <v>21309</v>
      </c>
      <c r="C27" s="235">
        <f>B27*I27</f>
        <v>1065450</v>
      </c>
      <c r="D27" s="236">
        <f t="shared" si="4"/>
        <v>1775.75</v>
      </c>
      <c r="E27" s="237">
        <f t="shared" si="4"/>
        <v>88787.5</v>
      </c>
      <c r="F27" s="243" t="s">
        <v>359</v>
      </c>
      <c r="G27" s="239">
        <f t="shared" si="5"/>
        <v>591.91666666666663</v>
      </c>
      <c r="H27" s="240" t="s">
        <v>265</v>
      </c>
      <c r="I27" s="241">
        <v>50</v>
      </c>
      <c r="J27" s="232"/>
    </row>
    <row r="28" spans="1:10" ht="30" x14ac:dyDescent="0.25">
      <c r="A28" s="244" t="s">
        <v>268</v>
      </c>
      <c r="B28" s="245">
        <f>1987+954</f>
        <v>2941</v>
      </c>
      <c r="C28" s="235">
        <f>B28*I28</f>
        <v>147050</v>
      </c>
      <c r="D28" s="236">
        <f t="shared" si="4"/>
        <v>245.08333333333334</v>
      </c>
      <c r="E28" s="237">
        <f t="shared" si="4"/>
        <v>12254.166666666666</v>
      </c>
      <c r="F28" s="246" t="s">
        <v>360</v>
      </c>
      <c r="G28" s="239">
        <f t="shared" si="5"/>
        <v>81.694444444444443</v>
      </c>
      <c r="H28" s="247" t="s">
        <v>265</v>
      </c>
      <c r="I28" s="248">
        <v>50</v>
      </c>
      <c r="J28" s="232"/>
    </row>
    <row r="29" spans="1:10" ht="30" x14ac:dyDescent="0.25">
      <c r="A29" s="249" t="s">
        <v>269</v>
      </c>
      <c r="B29" s="245">
        <v>27643</v>
      </c>
      <c r="C29" s="235">
        <f>B29*I29</f>
        <v>1382150</v>
      </c>
      <c r="D29" s="236">
        <f t="shared" si="4"/>
        <v>2303.5833333333335</v>
      </c>
      <c r="E29" s="237">
        <f t="shared" si="4"/>
        <v>115179.16666666667</v>
      </c>
      <c r="F29" s="246" t="s">
        <v>361</v>
      </c>
      <c r="G29" s="239">
        <f t="shared" si="5"/>
        <v>767.8611111111112</v>
      </c>
      <c r="H29" s="247" t="s">
        <v>270</v>
      </c>
      <c r="I29" s="248">
        <v>50</v>
      </c>
      <c r="J29" s="232"/>
    </row>
    <row r="30" spans="1:10" ht="75" x14ac:dyDescent="0.25">
      <c r="A30" s="231" t="s">
        <v>271</v>
      </c>
      <c r="B30" s="229">
        <f>SUM(B25:B29)</f>
        <v>123306</v>
      </c>
      <c r="C30" s="250">
        <f>SUM(C25:C29)</f>
        <v>6165300</v>
      </c>
      <c r="D30" s="251">
        <f>B30/12</f>
        <v>10275.5</v>
      </c>
      <c r="E30" s="252">
        <f>SUM(E25:E29)</f>
        <v>513775</v>
      </c>
      <c r="F30" s="229"/>
      <c r="G30" s="253"/>
      <c r="H30" s="231"/>
      <c r="I30" s="254"/>
      <c r="J30" s="255"/>
    </row>
    <row r="31" spans="1:10" ht="27" customHeight="1" x14ac:dyDescent="0.25">
      <c r="A31" s="838" t="s">
        <v>272</v>
      </c>
      <c r="B31" s="839"/>
      <c r="C31" s="839"/>
      <c r="D31" s="839"/>
      <c r="E31" s="839"/>
      <c r="F31" s="839"/>
      <c r="G31" s="839"/>
      <c r="H31" s="839"/>
      <c r="I31" s="839"/>
      <c r="J31" s="846"/>
    </row>
    <row r="32" spans="1:10" ht="45" x14ac:dyDescent="0.25">
      <c r="A32" s="227" t="s">
        <v>255</v>
      </c>
      <c r="B32" s="227" t="s">
        <v>272</v>
      </c>
      <c r="C32" s="227" t="s">
        <v>273</v>
      </c>
      <c r="D32" s="227" t="s">
        <v>257</v>
      </c>
      <c r="E32" s="227" t="s">
        <v>258</v>
      </c>
      <c r="F32" s="227" t="s">
        <v>259</v>
      </c>
      <c r="G32" s="228" t="s">
        <v>260</v>
      </c>
      <c r="H32" s="229" t="s">
        <v>261</v>
      </c>
      <c r="I32" s="230" t="s">
        <v>274</v>
      </c>
      <c r="J32" s="257" t="s">
        <v>263</v>
      </c>
    </row>
    <row r="33" spans="1:17" ht="30.75" thickBot="1" x14ac:dyDescent="0.3">
      <c r="A33" s="847" t="s">
        <v>275</v>
      </c>
      <c r="B33" s="233" t="s">
        <v>276</v>
      </c>
      <c r="C33" s="234">
        <f>7199+1728</f>
        <v>8927</v>
      </c>
      <c r="D33" s="241">
        <f t="shared" ref="D33:D39" si="6">C33*J33</f>
        <v>848065</v>
      </c>
      <c r="E33" s="258">
        <f>C33/12</f>
        <v>743.91666666666663</v>
      </c>
      <c r="F33" s="241">
        <f>D33/12</f>
        <v>70672.083333333328</v>
      </c>
      <c r="G33" s="259" t="s">
        <v>363</v>
      </c>
      <c r="H33" s="260">
        <f>E33/2</f>
        <v>371.95833333333331</v>
      </c>
      <c r="I33" s="261" t="s">
        <v>277</v>
      </c>
      <c r="J33" s="241">
        <v>95</v>
      </c>
    </row>
    <row r="34" spans="1:17" ht="45.75" thickBot="1" x14ac:dyDescent="0.3">
      <c r="A34" s="848"/>
      <c r="B34" s="233" t="s">
        <v>278</v>
      </c>
      <c r="C34" s="262">
        <f>7199+1728</f>
        <v>8927</v>
      </c>
      <c r="D34" s="241">
        <f t="shared" si="6"/>
        <v>1339050</v>
      </c>
      <c r="E34" s="258">
        <f t="shared" ref="E34:F42" si="7">C34/12</f>
        <v>743.91666666666663</v>
      </c>
      <c r="F34" s="241">
        <f t="shared" si="7"/>
        <v>111587.5</v>
      </c>
      <c r="G34" s="263" t="s">
        <v>363</v>
      </c>
      <c r="H34" s="260">
        <f>E34/2</f>
        <v>371.95833333333331</v>
      </c>
      <c r="I34" s="261" t="s">
        <v>277</v>
      </c>
      <c r="J34" s="264">
        <v>150</v>
      </c>
      <c r="K34" s="156" t="s">
        <v>362</v>
      </c>
    </row>
    <row r="35" spans="1:17" ht="45.75" thickBot="1" x14ac:dyDescent="0.3">
      <c r="A35" s="848"/>
      <c r="B35" s="233" t="s">
        <v>52</v>
      </c>
      <c r="C35" s="262">
        <f>7199+1728</f>
        <v>8927</v>
      </c>
      <c r="D35" s="241">
        <f t="shared" si="6"/>
        <v>892700</v>
      </c>
      <c r="E35" s="258">
        <f t="shared" si="7"/>
        <v>743.91666666666663</v>
      </c>
      <c r="F35" s="241">
        <f t="shared" si="7"/>
        <v>74391.666666666672</v>
      </c>
      <c r="G35" s="263"/>
      <c r="H35" s="260"/>
      <c r="I35" s="261" t="s">
        <v>279</v>
      </c>
      <c r="J35" s="241">
        <v>100</v>
      </c>
      <c r="K35" s="156" t="s">
        <v>362</v>
      </c>
    </row>
    <row r="36" spans="1:17" x14ac:dyDescent="0.25">
      <c r="A36" s="849"/>
      <c r="B36" s="233" t="s">
        <v>53</v>
      </c>
      <c r="C36" s="262">
        <f>3599+1382</f>
        <v>4981</v>
      </c>
      <c r="D36" s="241">
        <f t="shared" si="6"/>
        <v>488138</v>
      </c>
      <c r="E36" s="258">
        <f t="shared" si="7"/>
        <v>415.08333333333331</v>
      </c>
      <c r="F36" s="241">
        <f t="shared" si="7"/>
        <v>40678.166666666664</v>
      </c>
      <c r="G36" s="263"/>
      <c r="H36" s="260"/>
      <c r="I36" s="261" t="s">
        <v>279</v>
      </c>
      <c r="J36" s="241">
        <v>98</v>
      </c>
    </row>
    <row r="37" spans="1:17" ht="45" x14ac:dyDescent="0.25">
      <c r="A37" s="850" t="s">
        <v>280</v>
      </c>
      <c r="B37" s="233" t="s">
        <v>281</v>
      </c>
      <c r="C37" s="234">
        <f>7199+6911</f>
        <v>14110</v>
      </c>
      <c r="D37" s="241">
        <f t="shared" si="6"/>
        <v>183288.9</v>
      </c>
      <c r="E37" s="258">
        <f t="shared" si="7"/>
        <v>1175.8333333333333</v>
      </c>
      <c r="F37" s="241">
        <f t="shared" si="7"/>
        <v>15274.074999999999</v>
      </c>
      <c r="G37" s="238"/>
      <c r="H37" s="260"/>
      <c r="I37" s="261" t="s">
        <v>282</v>
      </c>
      <c r="J37" s="241">
        <v>12.99</v>
      </c>
    </row>
    <row r="38" spans="1:17" ht="30.75" thickBot="1" x14ac:dyDescent="0.3">
      <c r="A38" s="851"/>
      <c r="B38" s="249" t="s">
        <v>283</v>
      </c>
      <c r="C38" s="262">
        <f>7199+6911</f>
        <v>14110</v>
      </c>
      <c r="D38" s="241">
        <f t="shared" si="6"/>
        <v>348234.8</v>
      </c>
      <c r="E38" s="258">
        <f t="shared" si="7"/>
        <v>1175.8333333333333</v>
      </c>
      <c r="F38" s="241">
        <f t="shared" si="7"/>
        <v>29019.566666666666</v>
      </c>
      <c r="G38" s="262" t="s">
        <v>365</v>
      </c>
      <c r="H38" s="260">
        <f>E38/3</f>
        <v>391.9444444444444</v>
      </c>
      <c r="I38" s="265" t="s">
        <v>284</v>
      </c>
      <c r="J38" s="241">
        <v>24.68</v>
      </c>
    </row>
    <row r="39" spans="1:17" ht="51.6" customHeight="1" thickBot="1" x14ac:dyDescent="0.3">
      <c r="A39" s="852"/>
      <c r="B39" s="249" t="s">
        <v>285</v>
      </c>
      <c r="C39" s="262">
        <f>2880</f>
        <v>2880</v>
      </c>
      <c r="D39" s="241">
        <f t="shared" si="6"/>
        <v>432000</v>
      </c>
      <c r="E39" s="258">
        <f t="shared" si="7"/>
        <v>240</v>
      </c>
      <c r="F39" s="241">
        <f t="shared" si="7"/>
        <v>36000</v>
      </c>
      <c r="G39" s="262" t="s">
        <v>366</v>
      </c>
      <c r="H39" s="260">
        <f>E39/3</f>
        <v>80</v>
      </c>
      <c r="I39" s="265" t="s">
        <v>284</v>
      </c>
      <c r="J39" s="241">
        <v>150</v>
      </c>
      <c r="K39" s="156" t="s">
        <v>362</v>
      </c>
    </row>
    <row r="40" spans="1:17" ht="45" x14ac:dyDescent="0.25">
      <c r="A40" s="266" t="s">
        <v>286</v>
      </c>
      <c r="B40" s="249" t="s">
        <v>287</v>
      </c>
      <c r="C40" s="262">
        <v>0</v>
      </c>
      <c r="D40" s="241">
        <f>J40*C40</f>
        <v>0</v>
      </c>
      <c r="E40" s="258">
        <f t="shared" si="7"/>
        <v>0</v>
      </c>
      <c r="F40" s="241">
        <f t="shared" si="7"/>
        <v>0</v>
      </c>
      <c r="G40" s="263">
        <v>0</v>
      </c>
      <c r="H40" s="260">
        <f>E40/6</f>
        <v>0</v>
      </c>
      <c r="I40" s="261" t="s">
        <v>284</v>
      </c>
      <c r="J40" s="241">
        <v>140</v>
      </c>
    </row>
    <row r="41" spans="1:17" ht="30" x14ac:dyDescent="0.25">
      <c r="A41" s="249" t="s">
        <v>288</v>
      </c>
      <c r="B41" s="249" t="s">
        <v>218</v>
      </c>
      <c r="C41" s="262">
        <f>28795+1728</f>
        <v>30523</v>
      </c>
      <c r="D41" s="241">
        <f>C41*J41</f>
        <v>366276</v>
      </c>
      <c r="E41" s="258">
        <f t="shared" si="7"/>
        <v>2543.5833333333335</v>
      </c>
      <c r="F41" s="241">
        <f t="shared" si="7"/>
        <v>30523</v>
      </c>
      <c r="G41" s="263" t="s">
        <v>367</v>
      </c>
      <c r="H41" s="260">
        <f>E41/6</f>
        <v>423.9305555555556</v>
      </c>
      <c r="I41" s="261" t="s">
        <v>289</v>
      </c>
      <c r="J41" s="241">
        <v>12</v>
      </c>
      <c r="K41" s="49"/>
    </row>
    <row r="42" spans="1:17" ht="30" x14ac:dyDescent="0.25">
      <c r="A42" s="249" t="s">
        <v>288</v>
      </c>
      <c r="B42" s="249" t="s">
        <v>67</v>
      </c>
      <c r="C42" s="262">
        <f>14398+6911</f>
        <v>21309</v>
      </c>
      <c r="D42" s="241">
        <f>C42*J42</f>
        <v>26849.34</v>
      </c>
      <c r="E42" s="258">
        <f t="shared" si="7"/>
        <v>1775.75</v>
      </c>
      <c r="F42" s="241">
        <f>D42/12</f>
        <v>2237.4450000000002</v>
      </c>
      <c r="G42" s="263" t="s">
        <v>368</v>
      </c>
      <c r="H42" s="260">
        <f>E42/3</f>
        <v>591.91666666666663</v>
      </c>
      <c r="I42" s="265" t="s">
        <v>284</v>
      </c>
      <c r="J42" s="241">
        <v>1.26</v>
      </c>
      <c r="K42" s="49"/>
    </row>
    <row r="43" spans="1:17" ht="55.5" customHeight="1" x14ac:dyDescent="0.25">
      <c r="A43" s="268" t="s">
        <v>290</v>
      </c>
      <c r="B43" s="268"/>
      <c r="C43" s="269">
        <f>SUM(C32:C41)</f>
        <v>93385</v>
      </c>
      <c r="D43" s="270">
        <f>SUM(D32:D41)</f>
        <v>4897752.6999999993</v>
      </c>
      <c r="E43" s="271">
        <f>C43/12</f>
        <v>7782.083333333333</v>
      </c>
      <c r="F43" s="270">
        <f>SUM(F32:F41)</f>
        <v>408146.05833333335</v>
      </c>
      <c r="G43" s="269"/>
      <c r="H43" s="282" t="s">
        <v>415</v>
      </c>
      <c r="I43" s="272" t="s">
        <v>416</v>
      </c>
      <c r="J43" s="270"/>
      <c r="K43" s="49"/>
    </row>
    <row r="44" spans="1:17" ht="65.25" customHeight="1" x14ac:dyDescent="0.25">
      <c r="A44" s="177" t="s">
        <v>364</v>
      </c>
      <c r="B44" s="177"/>
      <c r="C44" s="178">
        <f>C43+B30</f>
        <v>216691</v>
      </c>
      <c r="D44" s="184">
        <f>D43+C30</f>
        <v>11063052.699999999</v>
      </c>
      <c r="E44" s="225">
        <f>E43+D30</f>
        <v>18057.583333333332</v>
      </c>
      <c r="F44" s="184">
        <f>F43+E30</f>
        <v>921921.05833333335</v>
      </c>
      <c r="G44" s="183" t="s">
        <v>406</v>
      </c>
      <c r="H44" s="184">
        <f>F44*12.5%</f>
        <v>115240.13229166667</v>
      </c>
      <c r="I44" s="281">
        <f>H44*12</f>
        <v>1382881.5874999999</v>
      </c>
      <c r="J44" s="184"/>
    </row>
    <row r="45" spans="1:17" ht="15.75" thickBot="1" x14ac:dyDescent="0.3">
      <c r="A45" s="267"/>
      <c r="B45" s="267"/>
      <c r="C45" s="267"/>
      <c r="D45" s="267"/>
      <c r="E45" s="267"/>
      <c r="F45" s="267"/>
      <c r="G45" s="267"/>
      <c r="H45" s="267"/>
      <c r="I45" s="267"/>
      <c r="J45" s="267"/>
      <c r="K45" s="267"/>
      <c r="L45" s="267"/>
      <c r="M45" s="267"/>
      <c r="N45" s="267"/>
      <c r="O45" s="267"/>
      <c r="P45" s="267"/>
      <c r="Q45" s="267"/>
    </row>
    <row r="46" spans="1:17" ht="15.75" thickBot="1" x14ac:dyDescent="0.3">
      <c r="A46" s="836" t="s">
        <v>370</v>
      </c>
      <c r="B46" s="837"/>
      <c r="C46" s="837"/>
      <c r="D46" s="837"/>
      <c r="E46" s="837"/>
      <c r="F46" s="837"/>
      <c r="G46" s="837"/>
      <c r="H46" s="837"/>
      <c r="I46" s="837"/>
      <c r="J46" s="837"/>
      <c r="K46" s="837"/>
      <c r="L46" s="837"/>
      <c r="M46" s="837"/>
      <c r="N46" s="837"/>
      <c r="O46" s="837"/>
      <c r="P46" s="837"/>
      <c r="Q46" s="280"/>
    </row>
    <row r="47" spans="1:17" ht="119.25" customHeight="1" x14ac:dyDescent="0.25">
      <c r="A47" s="275" t="s">
        <v>371</v>
      </c>
      <c r="B47" s="276" t="s">
        <v>299</v>
      </c>
      <c r="C47" s="276" t="s">
        <v>372</v>
      </c>
      <c r="D47" s="276" t="s">
        <v>373</v>
      </c>
      <c r="E47" s="277" t="s">
        <v>374</v>
      </c>
      <c r="F47" s="275" t="s">
        <v>375</v>
      </c>
      <c r="G47" s="275" t="s">
        <v>376</v>
      </c>
      <c r="H47" s="160" t="s">
        <v>377</v>
      </c>
      <c r="I47" s="276" t="s">
        <v>378</v>
      </c>
      <c r="J47" s="275" t="s">
        <v>379</v>
      </c>
      <c r="K47" s="275" t="s">
        <v>380</v>
      </c>
      <c r="L47" s="276" t="s">
        <v>381</v>
      </c>
      <c r="M47" s="276" t="s">
        <v>382</v>
      </c>
      <c r="N47" s="276" t="s">
        <v>383</v>
      </c>
      <c r="O47" s="276" t="s">
        <v>384</v>
      </c>
      <c r="P47" s="278" t="s">
        <v>385</v>
      </c>
      <c r="Q47" s="276" t="s">
        <v>412</v>
      </c>
    </row>
    <row r="48" spans="1:17" x14ac:dyDescent="0.25">
      <c r="A48" s="22"/>
      <c r="B48" s="22"/>
      <c r="C48" s="22"/>
      <c r="D48" s="22" t="s">
        <v>386</v>
      </c>
      <c r="E48" s="22"/>
      <c r="F48" s="22"/>
      <c r="G48" s="22"/>
      <c r="H48" s="161"/>
      <c r="I48" s="22"/>
      <c r="J48" s="22"/>
      <c r="K48" s="22"/>
      <c r="L48" s="22"/>
      <c r="M48" s="22"/>
      <c r="N48" s="162"/>
      <c r="O48" s="22"/>
      <c r="P48" s="162"/>
      <c r="Q48" s="22"/>
    </row>
    <row r="49" spans="1:17" ht="30" x14ac:dyDescent="0.25">
      <c r="A49" s="87" t="s">
        <v>387</v>
      </c>
      <c r="B49" s="155" t="s">
        <v>388</v>
      </c>
      <c r="C49" s="88">
        <v>3700</v>
      </c>
      <c r="D49" s="88">
        <f>937*20%</f>
        <v>187.4</v>
      </c>
      <c r="E49" s="88">
        <f>C49/12</f>
        <v>308.33333333333331</v>
      </c>
      <c r="F49" s="88">
        <f t="shared" ref="F49:F51" si="8">C49/12</f>
        <v>308.33333333333331</v>
      </c>
      <c r="G49" s="88">
        <f t="shared" ref="G49:G63" si="9">F49/3</f>
        <v>102.77777777777777</v>
      </c>
      <c r="H49" s="163">
        <f>C49+D49+E49+F49+G49</f>
        <v>4606.844444444444</v>
      </c>
      <c r="I49" s="88">
        <f>H49*26%</f>
        <v>1197.7795555555554</v>
      </c>
      <c r="J49" s="88">
        <f t="shared" ref="J49:J63" si="10">H49*8%</f>
        <v>368.5475555555555</v>
      </c>
      <c r="K49" s="88">
        <f>H49*1%</f>
        <v>46.068444444444438</v>
      </c>
      <c r="L49" s="88">
        <f>J49*40%</f>
        <v>147.4190222222222</v>
      </c>
      <c r="M49" s="88">
        <f>H49+I49+J49+K49+L49</f>
        <v>6366.6590222222221</v>
      </c>
      <c r="N49" s="164">
        <f>M49*12</f>
        <v>76399.908266666665</v>
      </c>
      <c r="O49" s="89">
        <v>1</v>
      </c>
      <c r="P49" s="273">
        <f>M49*O49</f>
        <v>6366.6590222222221</v>
      </c>
      <c r="Q49" s="279">
        <f>P49*12</f>
        <v>76399.908266666665</v>
      </c>
    </row>
    <row r="50" spans="1:17" x14ac:dyDescent="0.25">
      <c r="A50" s="87" t="s">
        <v>389</v>
      </c>
      <c r="B50" s="155" t="s">
        <v>388</v>
      </c>
      <c r="C50" s="88">
        <v>7000</v>
      </c>
      <c r="D50" s="88"/>
      <c r="E50" s="88">
        <f>C50/12</f>
        <v>583.33333333333337</v>
      </c>
      <c r="F50" s="88">
        <f t="shared" si="8"/>
        <v>583.33333333333337</v>
      </c>
      <c r="G50" s="88">
        <f t="shared" si="9"/>
        <v>194.44444444444446</v>
      </c>
      <c r="H50" s="163">
        <f>C50+D50+E50+F50+G50</f>
        <v>8361.1111111111113</v>
      </c>
      <c r="I50" s="88">
        <f t="shared" ref="I50:I63" si="11">H50*26%</f>
        <v>2173.8888888888891</v>
      </c>
      <c r="J50" s="88">
        <f t="shared" si="10"/>
        <v>668.88888888888891</v>
      </c>
      <c r="K50" s="88">
        <f>H50*1%</f>
        <v>83.611111111111114</v>
      </c>
      <c r="L50" s="88">
        <f>J50*40%</f>
        <v>267.5555555555556</v>
      </c>
      <c r="M50" s="88">
        <f>H50+J50+K50+L50</f>
        <v>9381.1666666666661</v>
      </c>
      <c r="N50" s="164">
        <f>M50*12</f>
        <v>112574</v>
      </c>
      <c r="O50" s="89">
        <v>1</v>
      </c>
      <c r="P50" s="273">
        <f t="shared" ref="P50:P62" si="12">M50*O50</f>
        <v>9381.1666666666661</v>
      </c>
      <c r="Q50" s="279">
        <f t="shared" ref="Q50:Q63" si="13">P50*12</f>
        <v>112574</v>
      </c>
    </row>
    <row r="51" spans="1:17" x14ac:dyDescent="0.25">
      <c r="A51" s="89" t="s">
        <v>301</v>
      </c>
      <c r="B51" s="155" t="s">
        <v>390</v>
      </c>
      <c r="C51" s="88">
        <v>2700</v>
      </c>
      <c r="D51" s="88">
        <f t="shared" ref="D51:D62" si="14">937*20%</f>
        <v>187.4</v>
      </c>
      <c r="E51" s="88">
        <f>C51/12</f>
        <v>225</v>
      </c>
      <c r="F51" s="88">
        <f t="shared" si="8"/>
        <v>225</v>
      </c>
      <c r="G51" s="88">
        <f t="shared" si="9"/>
        <v>75</v>
      </c>
      <c r="H51" s="163">
        <f>C51+D51+E51+F51+G51</f>
        <v>3412.4</v>
      </c>
      <c r="I51" s="88">
        <f t="shared" si="11"/>
        <v>887.22400000000005</v>
      </c>
      <c r="J51" s="88">
        <f t="shared" si="10"/>
        <v>272.99200000000002</v>
      </c>
      <c r="K51" s="88">
        <f>H51*1%</f>
        <v>34.124000000000002</v>
      </c>
      <c r="L51" s="88">
        <f>J51*40%</f>
        <v>109.19680000000001</v>
      </c>
      <c r="M51" s="88">
        <f>H51+J51+K51+L51</f>
        <v>3828.7128000000002</v>
      </c>
      <c r="N51" s="164">
        <f>M51*12</f>
        <v>45944.553599999999</v>
      </c>
      <c r="O51" s="89">
        <v>1</v>
      </c>
      <c r="P51" s="273">
        <f t="shared" si="12"/>
        <v>3828.7128000000002</v>
      </c>
      <c r="Q51" s="279">
        <f t="shared" si="13"/>
        <v>45944.553599999999</v>
      </c>
    </row>
    <row r="52" spans="1:17" x14ac:dyDescent="0.25">
      <c r="A52" s="89" t="s">
        <v>304</v>
      </c>
      <c r="B52" s="155" t="s">
        <v>388</v>
      </c>
      <c r="C52" s="88">
        <v>3200</v>
      </c>
      <c r="D52" s="88">
        <f t="shared" si="14"/>
        <v>187.4</v>
      </c>
      <c r="E52" s="88">
        <f>C52/12</f>
        <v>266.66666666666669</v>
      </c>
      <c r="F52" s="88">
        <f>C52/12</f>
        <v>266.66666666666669</v>
      </c>
      <c r="G52" s="88">
        <f>F52/3</f>
        <v>88.8888888888889</v>
      </c>
      <c r="H52" s="163">
        <f>C52+D52+E52+F52+G52</f>
        <v>4009.6222222222218</v>
      </c>
      <c r="I52" s="88">
        <f t="shared" si="11"/>
        <v>1042.5017777777778</v>
      </c>
      <c r="J52" s="88">
        <f>H52*8%</f>
        <v>320.76977777777773</v>
      </c>
      <c r="K52" s="88">
        <f t="shared" ref="K52:K63" si="15">H52*1%</f>
        <v>40.096222222222217</v>
      </c>
      <c r="L52" s="88">
        <f t="shared" ref="L52:L63" si="16">J52*40%</f>
        <v>128.30791111111111</v>
      </c>
      <c r="M52" s="88">
        <f t="shared" ref="M52:M63" si="17">H52+J52+K52+L52</f>
        <v>4498.7961333333333</v>
      </c>
      <c r="N52" s="164">
        <f t="shared" ref="N52:N62" si="18">M52*12</f>
        <v>53985.553599999999</v>
      </c>
      <c r="O52" s="89">
        <v>4</v>
      </c>
      <c r="P52" s="273">
        <f t="shared" si="12"/>
        <v>17995.184533333333</v>
      </c>
      <c r="Q52" s="279">
        <f t="shared" si="13"/>
        <v>215942.2144</v>
      </c>
    </row>
    <row r="53" spans="1:17" x14ac:dyDescent="0.25">
      <c r="A53" s="89" t="s">
        <v>391</v>
      </c>
      <c r="B53" s="155" t="s">
        <v>388</v>
      </c>
      <c r="C53" s="88">
        <v>3200</v>
      </c>
      <c r="D53" s="88">
        <f t="shared" si="14"/>
        <v>187.4</v>
      </c>
      <c r="E53" s="88">
        <f t="shared" ref="E53:E57" si="19">C53/12</f>
        <v>266.66666666666669</v>
      </c>
      <c r="F53" s="88">
        <f t="shared" ref="F53:F62" si="20">C53/12</f>
        <v>266.66666666666669</v>
      </c>
      <c r="G53" s="88">
        <f t="shared" si="9"/>
        <v>88.8888888888889</v>
      </c>
      <c r="H53" s="163">
        <f t="shared" ref="H53:H57" si="21">C53+D53+E53+F53+G53</f>
        <v>4009.6222222222218</v>
      </c>
      <c r="I53" s="88">
        <f t="shared" si="11"/>
        <v>1042.5017777777778</v>
      </c>
      <c r="J53" s="88">
        <f t="shared" si="10"/>
        <v>320.76977777777773</v>
      </c>
      <c r="K53" s="88">
        <f t="shared" si="15"/>
        <v>40.096222222222217</v>
      </c>
      <c r="L53" s="88">
        <f t="shared" si="16"/>
        <v>128.30791111111111</v>
      </c>
      <c r="M53" s="88">
        <f t="shared" si="17"/>
        <v>4498.7961333333333</v>
      </c>
      <c r="N53" s="164">
        <f>M53*2</f>
        <v>8997.5922666666665</v>
      </c>
      <c r="O53" s="89">
        <v>1</v>
      </c>
      <c r="P53" s="273">
        <f t="shared" si="12"/>
        <v>4498.7961333333333</v>
      </c>
      <c r="Q53" s="279">
        <f t="shared" si="13"/>
        <v>53985.553599999999</v>
      </c>
    </row>
    <row r="54" spans="1:17" x14ac:dyDescent="0.25">
      <c r="A54" s="87" t="s">
        <v>392</v>
      </c>
      <c r="B54" s="155" t="s">
        <v>393</v>
      </c>
      <c r="C54" s="88">
        <v>3200</v>
      </c>
      <c r="D54" s="88">
        <f t="shared" si="14"/>
        <v>187.4</v>
      </c>
      <c r="E54" s="88">
        <f t="shared" si="19"/>
        <v>266.66666666666669</v>
      </c>
      <c r="F54" s="88">
        <f t="shared" si="20"/>
        <v>266.66666666666669</v>
      </c>
      <c r="G54" s="88">
        <f t="shared" si="9"/>
        <v>88.8888888888889</v>
      </c>
      <c r="H54" s="163">
        <f t="shared" si="21"/>
        <v>4009.6222222222218</v>
      </c>
      <c r="I54" s="88">
        <f t="shared" si="11"/>
        <v>1042.5017777777778</v>
      </c>
      <c r="J54" s="88">
        <f t="shared" si="10"/>
        <v>320.76977777777773</v>
      </c>
      <c r="K54" s="88">
        <f t="shared" si="15"/>
        <v>40.096222222222217</v>
      </c>
      <c r="L54" s="88">
        <f t="shared" si="16"/>
        <v>128.30791111111111</v>
      </c>
      <c r="M54" s="88">
        <f t="shared" si="17"/>
        <v>4498.7961333333333</v>
      </c>
      <c r="N54" s="164">
        <f t="shared" si="18"/>
        <v>53985.553599999999</v>
      </c>
      <c r="O54" s="89">
        <v>1</v>
      </c>
      <c r="P54" s="273">
        <f t="shared" si="12"/>
        <v>4498.7961333333333</v>
      </c>
      <c r="Q54" s="279">
        <f t="shared" si="13"/>
        <v>53985.553599999999</v>
      </c>
    </row>
    <row r="55" spans="1:17" ht="30" x14ac:dyDescent="0.25">
      <c r="A55" s="166" t="s">
        <v>394</v>
      </c>
      <c r="B55" s="167" t="s">
        <v>388</v>
      </c>
      <c r="C55" s="168">
        <v>3200</v>
      </c>
      <c r="D55" s="168">
        <v>0</v>
      </c>
      <c r="E55" s="168">
        <f t="shared" si="19"/>
        <v>266.66666666666669</v>
      </c>
      <c r="F55" s="168">
        <f t="shared" si="20"/>
        <v>266.66666666666669</v>
      </c>
      <c r="G55" s="168">
        <f t="shared" si="9"/>
        <v>88.8888888888889</v>
      </c>
      <c r="H55" s="169">
        <f t="shared" si="21"/>
        <v>3822.2222222222217</v>
      </c>
      <c r="I55" s="168">
        <f t="shared" si="11"/>
        <v>993.77777777777771</v>
      </c>
      <c r="J55" s="168">
        <f t="shared" si="10"/>
        <v>305.77777777777777</v>
      </c>
      <c r="K55" s="168">
        <f t="shared" si="15"/>
        <v>38.222222222222221</v>
      </c>
      <c r="L55" s="168">
        <f t="shared" si="16"/>
        <v>122.31111111111112</v>
      </c>
      <c r="M55" s="168">
        <f t="shared" si="17"/>
        <v>4288.5333333333328</v>
      </c>
      <c r="N55" s="170">
        <f t="shared" si="18"/>
        <v>51462.399999999994</v>
      </c>
      <c r="O55" s="171">
        <v>1</v>
      </c>
      <c r="P55" s="274">
        <f t="shared" si="12"/>
        <v>4288.5333333333328</v>
      </c>
      <c r="Q55" s="279">
        <f t="shared" si="13"/>
        <v>51462.399999999994</v>
      </c>
    </row>
    <row r="56" spans="1:17" ht="30" x14ac:dyDescent="0.25">
      <c r="A56" s="166" t="s">
        <v>395</v>
      </c>
      <c r="B56" s="167" t="s">
        <v>396</v>
      </c>
      <c r="C56" s="168">
        <v>3200</v>
      </c>
      <c r="D56" s="168">
        <f t="shared" si="14"/>
        <v>187.4</v>
      </c>
      <c r="E56" s="168">
        <f t="shared" si="19"/>
        <v>266.66666666666669</v>
      </c>
      <c r="F56" s="168">
        <f t="shared" si="20"/>
        <v>266.66666666666669</v>
      </c>
      <c r="G56" s="168">
        <f t="shared" si="9"/>
        <v>88.8888888888889</v>
      </c>
      <c r="H56" s="169">
        <f t="shared" si="21"/>
        <v>4009.6222222222218</v>
      </c>
      <c r="I56" s="168">
        <f t="shared" si="11"/>
        <v>1042.5017777777778</v>
      </c>
      <c r="J56" s="168">
        <f t="shared" si="10"/>
        <v>320.76977777777773</v>
      </c>
      <c r="K56" s="168">
        <f t="shared" si="15"/>
        <v>40.096222222222217</v>
      </c>
      <c r="L56" s="168">
        <f t="shared" si="16"/>
        <v>128.30791111111111</v>
      </c>
      <c r="M56" s="168">
        <f t="shared" si="17"/>
        <v>4498.7961333333333</v>
      </c>
      <c r="N56" s="170">
        <f t="shared" si="18"/>
        <v>53985.553599999999</v>
      </c>
      <c r="O56" s="171">
        <v>1</v>
      </c>
      <c r="P56" s="274">
        <f t="shared" si="12"/>
        <v>4498.7961333333333</v>
      </c>
      <c r="Q56" s="279">
        <f t="shared" si="13"/>
        <v>53985.553599999999</v>
      </c>
    </row>
    <row r="57" spans="1:17" x14ac:dyDescent="0.25">
      <c r="A57" s="89" t="s">
        <v>315</v>
      </c>
      <c r="B57" s="155" t="s">
        <v>388</v>
      </c>
      <c r="C57" s="88">
        <v>3200</v>
      </c>
      <c r="D57" s="88">
        <f t="shared" si="14"/>
        <v>187.4</v>
      </c>
      <c r="E57" s="88">
        <f t="shared" si="19"/>
        <v>266.66666666666669</v>
      </c>
      <c r="F57" s="88">
        <f t="shared" si="20"/>
        <v>266.66666666666669</v>
      </c>
      <c r="G57" s="88">
        <f t="shared" si="9"/>
        <v>88.8888888888889</v>
      </c>
      <c r="H57" s="163">
        <f t="shared" si="21"/>
        <v>4009.6222222222218</v>
      </c>
      <c r="I57" s="88">
        <f t="shared" si="11"/>
        <v>1042.5017777777778</v>
      </c>
      <c r="J57" s="88">
        <f t="shared" si="10"/>
        <v>320.76977777777773</v>
      </c>
      <c r="K57" s="88">
        <f t="shared" si="15"/>
        <v>40.096222222222217</v>
      </c>
      <c r="L57" s="88">
        <f t="shared" si="16"/>
        <v>128.30791111111111</v>
      </c>
      <c r="M57" s="88">
        <f t="shared" si="17"/>
        <v>4498.7961333333333</v>
      </c>
      <c r="N57" s="164">
        <f>M57*3</f>
        <v>13496.3884</v>
      </c>
      <c r="O57" s="89">
        <v>1</v>
      </c>
      <c r="P57" s="273">
        <f t="shared" si="12"/>
        <v>4498.7961333333333</v>
      </c>
      <c r="Q57" s="279">
        <f t="shared" si="13"/>
        <v>53985.553599999999</v>
      </c>
    </row>
    <row r="58" spans="1:17" ht="30" x14ac:dyDescent="0.25">
      <c r="A58" s="87" t="s">
        <v>316</v>
      </c>
      <c r="B58" s="155" t="s">
        <v>388</v>
      </c>
      <c r="C58" s="88">
        <v>1200</v>
      </c>
      <c r="D58" s="88">
        <f t="shared" si="14"/>
        <v>187.4</v>
      </c>
      <c r="E58" s="88">
        <f>C58/12</f>
        <v>100</v>
      </c>
      <c r="F58" s="88">
        <f t="shared" si="20"/>
        <v>100</v>
      </c>
      <c r="G58" s="88">
        <f t="shared" si="9"/>
        <v>33.333333333333336</v>
      </c>
      <c r="H58" s="163">
        <f>C58+D58+E58+F58+G58</f>
        <v>1620.7333333333333</v>
      </c>
      <c r="I58" s="88">
        <f t="shared" si="11"/>
        <v>421.39066666666668</v>
      </c>
      <c r="J58" s="88">
        <f t="shared" si="10"/>
        <v>129.65866666666668</v>
      </c>
      <c r="K58" s="88">
        <f>H58*1%</f>
        <v>16.207333333333334</v>
      </c>
      <c r="L58" s="88">
        <f t="shared" si="16"/>
        <v>51.863466666666675</v>
      </c>
      <c r="M58" s="88">
        <f t="shared" si="17"/>
        <v>1818.4628</v>
      </c>
      <c r="N58" s="164">
        <f>M58*3</f>
        <v>5455.3883999999998</v>
      </c>
      <c r="O58" s="89">
        <v>3</v>
      </c>
      <c r="P58" s="273">
        <f t="shared" si="12"/>
        <v>5455.3883999999998</v>
      </c>
      <c r="Q58" s="279">
        <f t="shared" si="13"/>
        <v>65464.660799999998</v>
      </c>
    </row>
    <row r="59" spans="1:17" x14ac:dyDescent="0.25">
      <c r="A59" s="87" t="s">
        <v>397</v>
      </c>
      <c r="B59" s="155" t="s">
        <v>388</v>
      </c>
      <c r="C59" s="88">
        <v>1400</v>
      </c>
      <c r="D59" s="88">
        <v>0</v>
      </c>
      <c r="E59" s="88">
        <f t="shared" ref="E59:E62" si="22">C59/12</f>
        <v>116.66666666666667</v>
      </c>
      <c r="F59" s="88">
        <f t="shared" si="20"/>
        <v>116.66666666666667</v>
      </c>
      <c r="G59" s="88">
        <f t="shared" si="9"/>
        <v>38.888888888888893</v>
      </c>
      <c r="H59" s="163">
        <f t="shared" ref="H59:H62" si="23">C59+D59+E59+F59+G59</f>
        <v>1672.2222222222224</v>
      </c>
      <c r="I59" s="88">
        <f t="shared" si="11"/>
        <v>434.77777777777783</v>
      </c>
      <c r="J59" s="88">
        <f t="shared" si="10"/>
        <v>133.7777777777778</v>
      </c>
      <c r="K59" s="88">
        <f t="shared" si="15"/>
        <v>16.722222222222225</v>
      </c>
      <c r="L59" s="88">
        <f t="shared" si="16"/>
        <v>53.51111111111112</v>
      </c>
      <c r="M59" s="88">
        <f t="shared" si="17"/>
        <v>1876.2333333333336</v>
      </c>
      <c r="N59" s="164">
        <f t="shared" si="18"/>
        <v>22514.800000000003</v>
      </c>
      <c r="O59" s="89">
        <v>2</v>
      </c>
      <c r="P59" s="273">
        <f t="shared" si="12"/>
        <v>3752.4666666666672</v>
      </c>
      <c r="Q59" s="279">
        <f t="shared" si="13"/>
        <v>45029.600000000006</v>
      </c>
    </row>
    <row r="60" spans="1:17" x14ac:dyDescent="0.25">
      <c r="A60" s="87" t="s">
        <v>398</v>
      </c>
      <c r="B60" s="155" t="s">
        <v>388</v>
      </c>
      <c r="C60" s="88">
        <v>1150</v>
      </c>
      <c r="D60" s="88">
        <f t="shared" si="14"/>
        <v>187.4</v>
      </c>
      <c r="E60" s="88">
        <f t="shared" si="22"/>
        <v>95.833333333333329</v>
      </c>
      <c r="F60" s="88">
        <f t="shared" si="20"/>
        <v>95.833333333333329</v>
      </c>
      <c r="G60" s="88">
        <f t="shared" si="9"/>
        <v>31.944444444444443</v>
      </c>
      <c r="H60" s="163">
        <f t="shared" si="23"/>
        <v>1561.0111111111109</v>
      </c>
      <c r="I60" s="88">
        <f t="shared" si="11"/>
        <v>405.86288888888885</v>
      </c>
      <c r="J60" s="88">
        <f t="shared" si="10"/>
        <v>124.88088888888888</v>
      </c>
      <c r="K60" s="88">
        <f t="shared" si="15"/>
        <v>15.610111111111109</v>
      </c>
      <c r="L60" s="88">
        <f t="shared" si="16"/>
        <v>49.952355555555556</v>
      </c>
      <c r="M60" s="88">
        <f t="shared" si="17"/>
        <v>1751.4544666666666</v>
      </c>
      <c r="N60" s="164">
        <f t="shared" si="18"/>
        <v>21017.453600000001</v>
      </c>
      <c r="O60" s="89">
        <v>2</v>
      </c>
      <c r="P60" s="273">
        <f t="shared" si="12"/>
        <v>3502.9089333333332</v>
      </c>
      <c r="Q60" s="279">
        <f t="shared" si="13"/>
        <v>42034.907200000001</v>
      </c>
    </row>
    <row r="61" spans="1:17" ht="30" x14ac:dyDescent="0.25">
      <c r="A61" s="166" t="s">
        <v>399</v>
      </c>
      <c r="B61" s="167" t="s">
        <v>388</v>
      </c>
      <c r="C61" s="168">
        <v>1150</v>
      </c>
      <c r="D61" s="168">
        <f t="shared" si="14"/>
        <v>187.4</v>
      </c>
      <c r="E61" s="168">
        <f t="shared" si="22"/>
        <v>95.833333333333329</v>
      </c>
      <c r="F61" s="168">
        <f t="shared" si="20"/>
        <v>95.833333333333329</v>
      </c>
      <c r="G61" s="168">
        <f t="shared" si="9"/>
        <v>31.944444444444443</v>
      </c>
      <c r="H61" s="169">
        <f t="shared" si="23"/>
        <v>1561.0111111111109</v>
      </c>
      <c r="I61" s="168">
        <f t="shared" si="11"/>
        <v>405.86288888888885</v>
      </c>
      <c r="J61" s="168">
        <f t="shared" si="10"/>
        <v>124.88088888888888</v>
      </c>
      <c r="K61" s="168">
        <f t="shared" si="15"/>
        <v>15.610111111111109</v>
      </c>
      <c r="L61" s="168">
        <f t="shared" si="16"/>
        <v>49.952355555555556</v>
      </c>
      <c r="M61" s="168">
        <f t="shared" si="17"/>
        <v>1751.4544666666666</v>
      </c>
      <c r="N61" s="170">
        <f t="shared" si="18"/>
        <v>21017.453600000001</v>
      </c>
      <c r="O61" s="171">
        <v>3</v>
      </c>
      <c r="P61" s="274">
        <f t="shared" si="12"/>
        <v>5254.3634000000002</v>
      </c>
      <c r="Q61" s="279">
        <f t="shared" si="13"/>
        <v>63052.360800000002</v>
      </c>
    </row>
    <row r="62" spans="1:17" x14ac:dyDescent="0.25">
      <c r="A62" s="166" t="s">
        <v>400</v>
      </c>
      <c r="B62" s="167" t="s">
        <v>388</v>
      </c>
      <c r="C62" s="168">
        <v>1150</v>
      </c>
      <c r="D62" s="168">
        <f t="shared" si="14"/>
        <v>187.4</v>
      </c>
      <c r="E62" s="168">
        <f t="shared" si="22"/>
        <v>95.833333333333329</v>
      </c>
      <c r="F62" s="168">
        <f t="shared" si="20"/>
        <v>95.833333333333329</v>
      </c>
      <c r="G62" s="168">
        <f t="shared" si="9"/>
        <v>31.944444444444443</v>
      </c>
      <c r="H62" s="169">
        <f t="shared" si="23"/>
        <v>1561.0111111111109</v>
      </c>
      <c r="I62" s="168">
        <f t="shared" si="11"/>
        <v>405.86288888888885</v>
      </c>
      <c r="J62" s="168">
        <f t="shared" si="10"/>
        <v>124.88088888888888</v>
      </c>
      <c r="K62" s="168">
        <f t="shared" si="15"/>
        <v>15.610111111111109</v>
      </c>
      <c r="L62" s="168">
        <f t="shared" si="16"/>
        <v>49.952355555555556</v>
      </c>
      <c r="M62" s="168">
        <f t="shared" si="17"/>
        <v>1751.4544666666666</v>
      </c>
      <c r="N62" s="170">
        <f t="shared" si="18"/>
        <v>21017.453600000001</v>
      </c>
      <c r="O62" s="171">
        <v>2</v>
      </c>
      <c r="P62" s="274">
        <f t="shared" si="12"/>
        <v>3502.9089333333332</v>
      </c>
      <c r="Q62" s="279">
        <f t="shared" si="13"/>
        <v>42034.907200000001</v>
      </c>
    </row>
    <row r="63" spans="1:17" x14ac:dyDescent="0.25">
      <c r="A63" s="153"/>
      <c r="B63" s="153"/>
      <c r="C63" s="173">
        <f>SUM(C51:C58)</f>
        <v>23100</v>
      </c>
      <c r="D63" s="173">
        <f>SUM(D51:D58)</f>
        <v>1311.8000000000002</v>
      </c>
      <c r="E63" s="173">
        <f>SUM(E51:E58)</f>
        <v>1925.0000000000002</v>
      </c>
      <c r="F63" s="173">
        <f>SUM(F51:F58)</f>
        <v>1925.0000000000002</v>
      </c>
      <c r="G63" s="174">
        <f t="shared" si="9"/>
        <v>641.66666666666674</v>
      </c>
      <c r="H63" s="175">
        <f>SUM(H51:H58)</f>
        <v>28903.466666666664</v>
      </c>
      <c r="I63" s="174">
        <f t="shared" si="11"/>
        <v>7514.9013333333323</v>
      </c>
      <c r="J63" s="174">
        <f t="shared" si="10"/>
        <v>2312.277333333333</v>
      </c>
      <c r="K63" s="174">
        <f t="shared" si="15"/>
        <v>289.03466666666662</v>
      </c>
      <c r="L63" s="174">
        <f t="shared" si="16"/>
        <v>924.91093333333322</v>
      </c>
      <c r="M63" s="174">
        <f t="shared" si="17"/>
        <v>32429.689599999994</v>
      </c>
      <c r="N63" s="176">
        <f>SUM(N51:N58)</f>
        <v>287312.98346666666</v>
      </c>
      <c r="O63" s="90">
        <f>SUM(O49:O62)</f>
        <v>24</v>
      </c>
      <c r="P63" s="273">
        <f>SUM(P49:P62)</f>
        <v>81323.477222222224</v>
      </c>
      <c r="Q63" s="165">
        <f t="shared" si="13"/>
        <v>975881.72666666668</v>
      </c>
    </row>
    <row r="64" spans="1:17" x14ac:dyDescent="0.25">
      <c r="A64" s="838" t="s">
        <v>408</v>
      </c>
      <c r="B64" s="839"/>
      <c r="C64" s="839"/>
      <c r="D64" s="839"/>
      <c r="E64" s="839"/>
      <c r="F64" s="839"/>
      <c r="G64" s="839"/>
      <c r="H64" s="839"/>
      <c r="I64" s="839"/>
      <c r="J64" s="839"/>
      <c r="K64" s="839"/>
      <c r="L64" s="839"/>
      <c r="M64" s="839"/>
      <c r="N64" s="839"/>
      <c r="O64" s="839"/>
      <c r="P64" s="839"/>
      <c r="Q64" s="161"/>
    </row>
    <row r="65" spans="1:17" ht="45.75" customHeight="1" x14ac:dyDescent="0.25">
      <c r="A65" s="843" t="s">
        <v>409</v>
      </c>
      <c r="B65" s="844"/>
      <c r="C65" s="844"/>
      <c r="D65" s="844"/>
      <c r="E65" s="844"/>
      <c r="F65" s="844"/>
      <c r="G65" s="845"/>
      <c r="H65" s="178" t="s">
        <v>410</v>
      </c>
      <c r="I65" s="183" t="s">
        <v>411</v>
      </c>
      <c r="J65" s="178" t="s">
        <v>418</v>
      </c>
      <c r="K65" s="178" t="s">
        <v>417</v>
      </c>
      <c r="L65" s="178"/>
      <c r="M65" s="178"/>
      <c r="N65" s="178"/>
      <c r="O65" s="178"/>
      <c r="P65" s="256"/>
      <c r="Q65" s="161"/>
    </row>
    <row r="66" spans="1:17" ht="63" customHeight="1" x14ac:dyDescent="0.25">
      <c r="A66" s="840" t="s">
        <v>419</v>
      </c>
      <c r="B66" s="841"/>
      <c r="C66" s="841"/>
      <c r="D66" s="841"/>
      <c r="E66" s="841"/>
      <c r="F66" s="841"/>
      <c r="G66" s="842"/>
      <c r="H66" s="283" t="s">
        <v>407</v>
      </c>
      <c r="I66" s="284">
        <f>Q63+I44+D22</f>
        <v>3960449.1141666668</v>
      </c>
      <c r="J66" s="284">
        <f>I66*10%</f>
        <v>396044.9114166667</v>
      </c>
      <c r="K66" s="284">
        <f>J66*30%</f>
        <v>118813.473425</v>
      </c>
      <c r="L66" s="285"/>
      <c r="M66" s="285"/>
      <c r="N66" s="285"/>
      <c r="O66" s="285"/>
      <c r="P66" s="286"/>
      <c r="Q66" s="287"/>
    </row>
    <row r="67" spans="1:17" ht="24" customHeight="1" x14ac:dyDescent="0.25">
      <c r="A67" s="829" t="s">
        <v>420</v>
      </c>
      <c r="B67" s="830"/>
      <c r="C67" s="830"/>
      <c r="D67" s="830"/>
      <c r="E67" s="830"/>
      <c r="F67" s="830"/>
      <c r="G67" s="831"/>
      <c r="H67" s="290" t="s">
        <v>414</v>
      </c>
      <c r="I67" s="291" t="s">
        <v>413</v>
      </c>
      <c r="J67" s="289"/>
      <c r="K67" s="288"/>
      <c r="L67" s="288"/>
      <c r="M67" s="288"/>
      <c r="N67" s="288"/>
      <c r="O67" s="288"/>
      <c r="P67" s="288"/>
      <c r="Q67" s="288"/>
    </row>
    <row r="68" spans="1:17" x14ac:dyDescent="0.25">
      <c r="A68" s="832" t="s">
        <v>421</v>
      </c>
      <c r="B68" s="833"/>
      <c r="C68" s="833"/>
      <c r="D68" s="833"/>
      <c r="E68" s="833"/>
      <c r="F68" s="833"/>
      <c r="G68" s="834"/>
      <c r="H68" s="292">
        <f>J66+Q63+I44+D22</f>
        <v>4356494.0255833333</v>
      </c>
      <c r="I68" s="292">
        <f>H68/12</f>
        <v>363041.16879861109</v>
      </c>
    </row>
    <row r="69" spans="1:17" x14ac:dyDescent="0.25">
      <c r="A69" s="820" t="s">
        <v>424</v>
      </c>
      <c r="B69" s="821"/>
      <c r="C69" s="821"/>
      <c r="D69" s="821"/>
      <c r="E69" s="821"/>
      <c r="F69" s="821"/>
      <c r="G69" s="821"/>
      <c r="H69" s="821"/>
      <c r="I69" s="822"/>
    </row>
    <row r="70" spans="1:17" x14ac:dyDescent="0.25">
      <c r="A70" s="835" t="s">
        <v>422</v>
      </c>
      <c r="B70" s="835"/>
      <c r="C70" s="835"/>
      <c r="D70" s="835"/>
      <c r="E70" s="835"/>
      <c r="F70" s="835"/>
      <c r="G70" s="835"/>
      <c r="H70" s="85">
        <v>2224279.7999999998</v>
      </c>
      <c r="I70" s="85">
        <f>H70/12</f>
        <v>185356.65</v>
      </c>
    </row>
    <row r="71" spans="1:17" x14ac:dyDescent="0.25">
      <c r="A71" s="835" t="s">
        <v>423</v>
      </c>
      <c r="B71" s="835"/>
      <c r="C71" s="835"/>
      <c r="D71" s="835"/>
      <c r="E71" s="835"/>
      <c r="F71" s="835"/>
      <c r="G71" s="835"/>
      <c r="H71" s="85">
        <v>1457308.14</v>
      </c>
      <c r="I71" s="86">
        <f>H71/12</f>
        <v>121442.34499999999</v>
      </c>
    </row>
    <row r="72" spans="1:17" x14ac:dyDescent="0.25">
      <c r="A72" s="817" t="s">
        <v>427</v>
      </c>
      <c r="B72" s="818"/>
      <c r="C72" s="818"/>
      <c r="D72" s="818"/>
      <c r="E72" s="818"/>
      <c r="F72" s="818"/>
      <c r="G72" s="819"/>
      <c r="H72" s="165">
        <f>SUM(H70:H71)</f>
        <v>3681587.9399999995</v>
      </c>
      <c r="I72" s="165">
        <f>H72/12</f>
        <v>306798.99499999994</v>
      </c>
    </row>
    <row r="73" spans="1:17" ht="15.75" thickBot="1" x14ac:dyDescent="0.3">
      <c r="A73" s="823" t="s">
        <v>425</v>
      </c>
      <c r="B73" s="824"/>
      <c r="C73" s="824"/>
      <c r="D73" s="824"/>
      <c r="E73" s="824"/>
      <c r="F73" s="824"/>
      <c r="G73" s="825"/>
      <c r="H73" s="293">
        <f>H72-H68</f>
        <v>-674906.08558333386</v>
      </c>
      <c r="I73" s="293">
        <f>I72-I68</f>
        <v>-56242.173798611155</v>
      </c>
    </row>
    <row r="74" spans="1:17" ht="15.75" thickBot="1" x14ac:dyDescent="0.3">
      <c r="A74" s="826" t="s">
        <v>426</v>
      </c>
      <c r="B74" s="827"/>
      <c r="C74" s="827"/>
      <c r="D74" s="827"/>
      <c r="E74" s="827"/>
      <c r="F74" s="827"/>
      <c r="G74" s="827"/>
      <c r="H74" s="827"/>
      <c r="I74" s="828"/>
    </row>
  </sheetData>
  <mergeCells count="24">
    <mergeCell ref="A1:J1"/>
    <mergeCell ref="A2:J2"/>
    <mergeCell ref="A3:J3"/>
    <mergeCell ref="A23:J23"/>
    <mergeCell ref="A10:J10"/>
    <mergeCell ref="A12:A16"/>
    <mergeCell ref="A17:A18"/>
    <mergeCell ref="G17:G18"/>
    <mergeCell ref="I17:I18"/>
    <mergeCell ref="A46:P46"/>
    <mergeCell ref="A64:P64"/>
    <mergeCell ref="A66:G66"/>
    <mergeCell ref="A65:G65"/>
    <mergeCell ref="A31:J31"/>
    <mergeCell ref="A33:A36"/>
    <mergeCell ref="A37:A39"/>
    <mergeCell ref="A72:G72"/>
    <mergeCell ref="A69:I69"/>
    <mergeCell ref="A73:G73"/>
    <mergeCell ref="A74:I74"/>
    <mergeCell ref="A67:G67"/>
    <mergeCell ref="A68:G68"/>
    <mergeCell ref="A70:G70"/>
    <mergeCell ref="A71:G71"/>
  </mergeCells>
  <pageMargins left="0.511811024" right="0.511811024" top="0.78740157499999996" bottom="0.78740157499999996" header="0.31496062000000002" footer="0.31496062000000002"/>
  <pageSetup paperSize="9" scale="38"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C68"/>
  <sheetViews>
    <sheetView zoomScale="90" zoomScaleNormal="90" workbookViewId="0">
      <selection activeCell="A63" sqref="A63"/>
    </sheetView>
  </sheetViews>
  <sheetFormatPr defaultRowHeight="15" x14ac:dyDescent="0.25"/>
  <cols>
    <col min="1" max="1" width="35.7109375" style="433" customWidth="1"/>
    <col min="2" max="2" width="10.7109375" customWidth="1"/>
    <col min="3" max="3" width="15.42578125" customWidth="1"/>
    <col min="4" max="4" width="13.5703125" customWidth="1"/>
    <col min="5" max="5" width="12.7109375" customWidth="1"/>
    <col min="6" max="7" width="11" customWidth="1"/>
    <col min="8" max="8" width="8.85546875" style="612" bestFit="1" customWidth="1"/>
    <col min="9" max="9" width="12" bestFit="1" customWidth="1"/>
    <col min="10" max="10" width="7.5703125" bestFit="1" customWidth="1"/>
    <col min="11" max="11" width="7.140625" bestFit="1" customWidth="1"/>
    <col min="12" max="12" width="12" bestFit="1" customWidth="1"/>
    <col min="13" max="13" width="9" bestFit="1" customWidth="1"/>
    <col min="14" max="14" width="6.5703125" customWidth="1"/>
    <col min="15" max="15" width="12" bestFit="1" customWidth="1"/>
    <col min="16" max="16" width="9" bestFit="1" customWidth="1"/>
    <col min="17" max="17" width="6.5703125" bestFit="1" customWidth="1"/>
    <col min="18" max="18" width="12.28515625" customWidth="1"/>
    <col min="19" max="19" width="9" bestFit="1" customWidth="1"/>
    <col min="20" max="20" width="7.85546875" style="612" customWidth="1"/>
    <col min="21" max="21" width="12" bestFit="1" customWidth="1"/>
    <col min="22" max="22" width="7.140625" customWidth="1"/>
    <col min="23" max="23" width="7.85546875" style="612" customWidth="1"/>
    <col min="24" max="24" width="12" bestFit="1" customWidth="1"/>
    <col min="25" max="25" width="7.140625" customWidth="1"/>
    <col min="26" max="26" width="7.85546875" style="612" customWidth="1"/>
    <col min="27" max="27" width="12" bestFit="1" customWidth="1"/>
    <col min="28" max="28" width="7.140625" customWidth="1"/>
    <col min="29" max="29" width="6.5703125" bestFit="1" customWidth="1"/>
    <col min="30" max="30" width="12" bestFit="1" customWidth="1"/>
    <col min="31" max="31" width="9" bestFit="1" customWidth="1"/>
    <col min="32" max="32" width="6.5703125" bestFit="1" customWidth="1"/>
    <col min="33" max="33" width="12.42578125" customWidth="1"/>
    <col min="34" max="34" width="9" bestFit="1" customWidth="1"/>
    <col min="35" max="35" width="6.5703125" bestFit="1" customWidth="1"/>
    <col min="36" max="36" width="12" bestFit="1" customWidth="1"/>
    <col min="37" max="37" width="9" bestFit="1" customWidth="1"/>
    <col min="38" max="38" width="6.5703125" bestFit="1" customWidth="1"/>
    <col min="39" max="39" width="12" bestFit="1" customWidth="1"/>
    <col min="40" max="40" width="9" bestFit="1" customWidth="1"/>
    <col min="41" max="41" width="6.5703125" bestFit="1" customWidth="1"/>
    <col min="42" max="42" width="12" bestFit="1" customWidth="1"/>
    <col min="43" max="43" width="9" bestFit="1" customWidth="1"/>
    <col min="44" max="44" width="6.5703125" bestFit="1" customWidth="1"/>
    <col min="45" max="45" width="12" bestFit="1" customWidth="1"/>
    <col min="46" max="46" width="9" bestFit="1" customWidth="1"/>
    <col min="47" max="47" width="10.28515625" bestFit="1" customWidth="1"/>
    <col min="48" max="48" width="12" bestFit="1" customWidth="1"/>
    <col min="49" max="49" width="9" bestFit="1" customWidth="1"/>
    <col min="50" max="50" width="10.28515625" bestFit="1" customWidth="1"/>
    <col min="51" max="51" width="12" bestFit="1" customWidth="1"/>
    <col min="52" max="52" width="9" bestFit="1" customWidth="1"/>
    <col min="53" max="53" width="10.28515625" bestFit="1" customWidth="1"/>
    <col min="54" max="54" width="12" bestFit="1" customWidth="1"/>
    <col min="55" max="55" width="9" bestFit="1" customWidth="1"/>
  </cols>
  <sheetData>
    <row r="2" spans="1:55" ht="18.75" x14ac:dyDescent="0.3">
      <c r="A2" s="524" t="s">
        <v>198</v>
      </c>
    </row>
    <row r="3" spans="1:55" ht="15.75" x14ac:dyDescent="0.25">
      <c r="A3" s="518" t="s">
        <v>675</v>
      </c>
    </row>
    <row r="4" spans="1:55" x14ac:dyDescent="0.25">
      <c r="A4" s="439"/>
    </row>
    <row r="5" spans="1:55" ht="15.75" x14ac:dyDescent="0.25">
      <c r="A5" s="541"/>
      <c r="T5" s="616"/>
      <c r="W5" s="616"/>
      <c r="Z5" s="616"/>
    </row>
    <row r="6" spans="1:55" x14ac:dyDescent="0.25">
      <c r="A6" s="439"/>
      <c r="V6" s="616"/>
      <c r="W6" s="616"/>
      <c r="X6" s="616"/>
      <c r="Y6" s="616"/>
      <c r="Z6" s="616"/>
      <c r="AA6" s="616"/>
      <c r="AB6" s="616"/>
      <c r="AC6" s="616"/>
      <c r="AD6" s="616"/>
      <c r="AE6" s="616"/>
      <c r="AF6" s="616"/>
      <c r="AG6" s="616"/>
      <c r="AH6" s="616"/>
    </row>
    <row r="7" spans="1:55" ht="33.75" customHeight="1" x14ac:dyDescent="0.25">
      <c r="A7" s="690" t="s">
        <v>24</v>
      </c>
      <c r="B7" s="685" t="s">
        <v>431</v>
      </c>
      <c r="C7" s="685"/>
      <c r="D7" s="685"/>
      <c r="E7" s="685"/>
      <c r="F7" s="686"/>
      <c r="G7" s="464"/>
      <c r="H7" s="697" t="s">
        <v>662</v>
      </c>
      <c r="I7" s="697"/>
      <c r="J7" s="697"/>
      <c r="K7" s="697"/>
      <c r="L7" s="697"/>
      <c r="M7" s="697"/>
      <c r="N7" s="697"/>
      <c r="O7" s="697"/>
      <c r="P7" s="697"/>
      <c r="Q7" s="697"/>
      <c r="R7" s="697"/>
      <c r="S7" s="697"/>
      <c r="T7" s="867" t="s">
        <v>663</v>
      </c>
      <c r="U7" s="868"/>
      <c r="V7" s="868"/>
      <c r="W7" s="868"/>
      <c r="X7" s="868"/>
      <c r="Y7" s="868"/>
      <c r="Z7" s="868"/>
      <c r="AA7" s="868"/>
      <c r="AB7" s="868"/>
      <c r="AC7" s="868"/>
      <c r="AD7" s="868"/>
      <c r="AE7" s="868"/>
      <c r="AF7" s="868"/>
      <c r="AG7" s="868"/>
      <c r="AH7" s="868"/>
      <c r="AI7" s="868"/>
      <c r="AJ7" s="868"/>
      <c r="AK7" s="868"/>
      <c r="AL7" s="868"/>
      <c r="AM7" s="868"/>
      <c r="AN7" s="868"/>
      <c r="AO7" s="868"/>
      <c r="AP7" s="868"/>
      <c r="AQ7" s="868"/>
      <c r="AR7" s="868"/>
      <c r="AS7" s="868"/>
      <c r="AT7" s="868"/>
      <c r="AU7" s="868"/>
      <c r="AV7" s="868"/>
      <c r="AW7" s="868"/>
      <c r="AX7" s="868"/>
      <c r="AY7" s="868"/>
      <c r="AZ7" s="868"/>
      <c r="BA7" s="868"/>
      <c r="BB7" s="868"/>
      <c r="BC7" s="868"/>
    </row>
    <row r="8" spans="1:55" ht="15" customHeight="1" x14ac:dyDescent="0.25">
      <c r="A8" s="690"/>
      <c r="B8" s="687" t="s">
        <v>475</v>
      </c>
      <c r="C8" s="687" t="s">
        <v>634</v>
      </c>
      <c r="D8" s="673" t="s">
        <v>676</v>
      </c>
      <c r="E8" s="701" t="s">
        <v>677</v>
      </c>
      <c r="F8" s="703" t="s">
        <v>678</v>
      </c>
      <c r="G8" s="703" t="s">
        <v>684</v>
      </c>
      <c r="H8" s="697"/>
      <c r="I8" s="697"/>
      <c r="J8" s="697"/>
      <c r="K8" s="697"/>
      <c r="L8" s="697"/>
      <c r="M8" s="697"/>
      <c r="N8" s="697"/>
      <c r="O8" s="697"/>
      <c r="P8" s="697"/>
      <c r="Q8" s="697"/>
      <c r="R8" s="697"/>
      <c r="S8" s="697"/>
      <c r="T8" s="869"/>
      <c r="U8" s="870"/>
      <c r="V8" s="870"/>
      <c r="W8" s="870"/>
      <c r="X8" s="870"/>
      <c r="Y8" s="870"/>
      <c r="Z8" s="870"/>
      <c r="AA8" s="870"/>
      <c r="AB8" s="870"/>
      <c r="AC8" s="870"/>
      <c r="AD8" s="870"/>
      <c r="AE8" s="870"/>
      <c r="AF8" s="870"/>
      <c r="AG8" s="870"/>
      <c r="AH8" s="870"/>
      <c r="AI8" s="870"/>
      <c r="AJ8" s="870"/>
      <c r="AK8" s="870"/>
      <c r="AL8" s="870"/>
      <c r="AM8" s="870"/>
      <c r="AN8" s="870"/>
      <c r="AO8" s="870"/>
      <c r="AP8" s="870"/>
      <c r="AQ8" s="870"/>
      <c r="AR8" s="870"/>
      <c r="AS8" s="870"/>
      <c r="AT8" s="870"/>
      <c r="AU8" s="870"/>
      <c r="AV8" s="870"/>
      <c r="AW8" s="870"/>
      <c r="AX8" s="870"/>
      <c r="AY8" s="870"/>
      <c r="AZ8" s="870"/>
      <c r="BA8" s="870"/>
      <c r="BB8" s="870"/>
      <c r="BC8" s="870"/>
    </row>
    <row r="9" spans="1:55" ht="51" customHeight="1" x14ac:dyDescent="0.25">
      <c r="A9" s="690"/>
      <c r="B9" s="688"/>
      <c r="C9" s="689"/>
      <c r="D9" s="675"/>
      <c r="E9" s="702"/>
      <c r="F9" s="704"/>
      <c r="G9" s="704"/>
      <c r="H9" s="691" t="s">
        <v>685</v>
      </c>
      <c r="I9" s="691"/>
      <c r="J9" s="691"/>
      <c r="K9" s="691" t="s">
        <v>686</v>
      </c>
      <c r="L9" s="691"/>
      <c r="M9" s="691"/>
      <c r="N9" s="691" t="s">
        <v>701</v>
      </c>
      <c r="O9" s="691"/>
      <c r="P9" s="691"/>
      <c r="Q9" s="691" t="s">
        <v>687</v>
      </c>
      <c r="R9" s="691"/>
      <c r="S9" s="691"/>
      <c r="T9" s="691" t="s">
        <v>702</v>
      </c>
      <c r="U9" s="691"/>
      <c r="V9" s="691"/>
      <c r="W9" s="691" t="s">
        <v>691</v>
      </c>
      <c r="X9" s="691"/>
      <c r="Y9" s="691"/>
      <c r="Z9" s="691" t="s">
        <v>703</v>
      </c>
      <c r="AA9" s="691"/>
      <c r="AB9" s="691"/>
      <c r="AC9" s="693" t="s">
        <v>58</v>
      </c>
      <c r="AD9" s="694"/>
      <c r="AE9" s="696"/>
      <c r="AF9" s="693" t="s">
        <v>655</v>
      </c>
      <c r="AG9" s="694"/>
      <c r="AH9" s="696"/>
      <c r="AI9" s="693" t="s">
        <v>646</v>
      </c>
      <c r="AJ9" s="694"/>
      <c r="AK9" s="695"/>
      <c r="AL9" s="693" t="s">
        <v>656</v>
      </c>
      <c r="AM9" s="694"/>
      <c r="AN9" s="696"/>
      <c r="AO9" s="693" t="s">
        <v>648</v>
      </c>
      <c r="AP9" s="694"/>
      <c r="AQ9" s="696"/>
      <c r="AR9" s="693" t="s">
        <v>649</v>
      </c>
      <c r="AS9" s="694"/>
      <c r="AT9" s="696"/>
      <c r="AU9" s="693" t="s">
        <v>651</v>
      </c>
      <c r="AV9" s="694"/>
      <c r="AW9" s="696"/>
      <c r="AX9" s="693" t="s">
        <v>281</v>
      </c>
      <c r="AY9" s="694"/>
      <c r="AZ9" s="695"/>
      <c r="BA9" s="693" t="s">
        <v>693</v>
      </c>
      <c r="BB9" s="694"/>
      <c r="BC9" s="695"/>
    </row>
    <row r="10" spans="1:55" ht="15" customHeight="1" x14ac:dyDescent="0.25">
      <c r="A10" s="690"/>
      <c r="B10" s="689"/>
      <c r="C10" s="474">
        <f>Parâmetros!E77</f>
        <v>6.9000000000000006E-2</v>
      </c>
      <c r="D10" s="468">
        <f>Parâmetros!D$55</f>
        <v>0.2</v>
      </c>
      <c r="E10" s="468">
        <f>Parâmetros!E$55</f>
        <v>0.5</v>
      </c>
      <c r="F10" s="468">
        <f>Parâmetros!F$55</f>
        <v>0.25</v>
      </c>
      <c r="G10" s="468">
        <f>Parâmetros!G$55</f>
        <v>0.05</v>
      </c>
      <c r="H10" s="624">
        <f>Parâmetros!I57</f>
        <v>1</v>
      </c>
      <c r="I10" s="624">
        <f>Parâmetros!J57</f>
        <v>2</v>
      </c>
      <c r="J10" s="624">
        <f>Parâmetros!K57</f>
        <v>2</v>
      </c>
      <c r="K10" s="624">
        <f>Parâmetros!I58</f>
        <v>1</v>
      </c>
      <c r="L10" s="624">
        <f>Parâmetros!J58</f>
        <v>1</v>
      </c>
      <c r="M10" s="624">
        <f>Parâmetros!K58</f>
        <v>2</v>
      </c>
      <c r="N10" s="624">
        <f>Parâmetros!I59</f>
        <v>0</v>
      </c>
      <c r="O10" s="624">
        <f>Parâmetros!J59</f>
        <v>6</v>
      </c>
      <c r="P10" s="624">
        <f>Parâmetros!K59</f>
        <v>6</v>
      </c>
      <c r="Q10" s="624">
        <f>Parâmetros!I60</f>
        <v>1</v>
      </c>
      <c r="R10" s="624">
        <f>Parâmetros!J60</f>
        <v>1</v>
      </c>
      <c r="S10" s="624">
        <f>Parâmetros!K60</f>
        <v>1</v>
      </c>
      <c r="T10" s="624">
        <f>Parâmetros!I63</f>
        <v>3</v>
      </c>
      <c r="U10" s="624">
        <f>Parâmetros!J63</f>
        <v>3</v>
      </c>
      <c r="V10" s="624">
        <f>Parâmetros!K63</f>
        <v>6</v>
      </c>
      <c r="W10" s="624">
        <f>Parâmetros!I64</f>
        <v>2</v>
      </c>
      <c r="X10" s="624">
        <f>Parâmetros!J64</f>
        <v>2</v>
      </c>
      <c r="Y10" s="624">
        <f>Parâmetros!K64</f>
        <v>4</v>
      </c>
      <c r="Z10" s="624">
        <f>Parâmetros!I65</f>
        <v>2</v>
      </c>
      <c r="AA10" s="624">
        <f>Parâmetros!J65</f>
        <v>2</v>
      </c>
      <c r="AB10" s="624">
        <f>Parâmetros!K65</f>
        <v>4</v>
      </c>
      <c r="AC10" s="624">
        <f>Parâmetros!I66</f>
        <v>1</v>
      </c>
      <c r="AD10" s="624">
        <f>Parâmetros!J66</f>
        <v>1</v>
      </c>
      <c r="AE10" s="624">
        <f>Parâmetros!K66</f>
        <v>2</v>
      </c>
      <c r="AF10" s="624">
        <f>Parâmetros!I67</f>
        <v>1</v>
      </c>
      <c r="AG10" s="624">
        <f>Parâmetros!J67</f>
        <v>1</v>
      </c>
      <c r="AH10" s="624">
        <f>Parâmetros!K67</f>
        <v>1</v>
      </c>
      <c r="AI10" s="624">
        <f>Parâmetros!I68</f>
        <v>1</v>
      </c>
      <c r="AJ10" s="624">
        <f>Parâmetros!J68</f>
        <v>1</v>
      </c>
      <c r="AK10" s="624">
        <f>Parâmetros!K68</f>
        <v>2</v>
      </c>
      <c r="AL10" s="624">
        <f>Parâmetros!I69</f>
        <v>1</v>
      </c>
      <c r="AM10" s="624">
        <f>Parâmetros!J69</f>
        <v>1</v>
      </c>
      <c r="AN10" s="624">
        <f>Parâmetros!K69</f>
        <v>2</v>
      </c>
      <c r="AO10" s="624">
        <f>Parâmetros!I70</f>
        <v>1</v>
      </c>
      <c r="AP10" s="624">
        <f>Parâmetros!J70</f>
        <v>1</v>
      </c>
      <c r="AQ10" s="624">
        <f>Parâmetros!K70</f>
        <v>2</v>
      </c>
      <c r="AR10" s="624">
        <f>Parâmetros!I71</f>
        <v>1</v>
      </c>
      <c r="AS10" s="624">
        <f>Parâmetros!J71</f>
        <v>1</v>
      </c>
      <c r="AT10" s="624">
        <f>Parâmetros!K71</f>
        <v>2</v>
      </c>
      <c r="AU10" s="624">
        <f>Parâmetros!I72</f>
        <v>1</v>
      </c>
      <c r="AV10" s="624">
        <f>Parâmetros!J72</f>
        <v>1</v>
      </c>
      <c r="AW10" s="624">
        <f>Parâmetros!K72</f>
        <v>2</v>
      </c>
      <c r="AX10" s="624">
        <f>Parâmetros!I73</f>
        <v>1</v>
      </c>
      <c r="AY10" s="624">
        <f>Parâmetros!J73</f>
        <v>1</v>
      </c>
      <c r="AZ10" s="624">
        <f>Parâmetros!K73</f>
        <v>1</v>
      </c>
      <c r="BA10" s="624">
        <f>Parâmetros!I74</f>
        <v>0.5</v>
      </c>
      <c r="BB10" s="624">
        <f>Parâmetros!J74</f>
        <v>1</v>
      </c>
      <c r="BC10" s="624">
        <f>Parâmetros!K74</f>
        <v>1</v>
      </c>
    </row>
    <row r="11" spans="1:55" ht="33.75" customHeight="1" x14ac:dyDescent="0.25">
      <c r="A11" s="690"/>
      <c r="B11" s="611" t="s">
        <v>519</v>
      </c>
      <c r="C11" s="611" t="s">
        <v>476</v>
      </c>
      <c r="D11" s="698" t="s">
        <v>661</v>
      </c>
      <c r="E11" s="699"/>
      <c r="F11" s="700"/>
      <c r="G11" s="625"/>
      <c r="H11" s="622" t="s">
        <v>640</v>
      </c>
      <c r="I11" s="622" t="s">
        <v>679</v>
      </c>
      <c r="J11" s="622" t="s">
        <v>642</v>
      </c>
      <c r="K11" s="622" t="s">
        <v>640</v>
      </c>
      <c r="L11" s="622" t="s">
        <v>679</v>
      </c>
      <c r="M11" s="622" t="s">
        <v>642</v>
      </c>
      <c r="N11" s="622" t="s">
        <v>640</v>
      </c>
      <c r="O11" s="622" t="s">
        <v>679</v>
      </c>
      <c r="P11" s="622" t="s">
        <v>642</v>
      </c>
      <c r="Q11" s="622" t="s">
        <v>640</v>
      </c>
      <c r="R11" s="622" t="s">
        <v>679</v>
      </c>
      <c r="S11" s="622" t="s">
        <v>642</v>
      </c>
      <c r="T11" s="622" t="s">
        <v>640</v>
      </c>
      <c r="U11" s="622" t="s">
        <v>679</v>
      </c>
      <c r="V11" s="622" t="s">
        <v>642</v>
      </c>
      <c r="W11" s="622" t="s">
        <v>640</v>
      </c>
      <c r="X11" s="622" t="s">
        <v>679</v>
      </c>
      <c r="Y11" s="622" t="s">
        <v>642</v>
      </c>
      <c r="Z11" s="622" t="s">
        <v>640</v>
      </c>
      <c r="AA11" s="622" t="s">
        <v>679</v>
      </c>
      <c r="AB11" s="622" t="s">
        <v>642</v>
      </c>
      <c r="AC11" s="622" t="s">
        <v>640</v>
      </c>
      <c r="AD11" s="622" t="s">
        <v>679</v>
      </c>
      <c r="AE11" s="622" t="s">
        <v>642</v>
      </c>
      <c r="AF11" s="622" t="s">
        <v>640</v>
      </c>
      <c r="AG11" s="622" t="s">
        <v>679</v>
      </c>
      <c r="AH11" s="622" t="s">
        <v>642</v>
      </c>
      <c r="AI11" s="622" t="s">
        <v>640</v>
      </c>
      <c r="AJ11" s="622" t="s">
        <v>679</v>
      </c>
      <c r="AK11" s="622" t="s">
        <v>642</v>
      </c>
      <c r="AL11" s="622" t="s">
        <v>640</v>
      </c>
      <c r="AM11" s="622" t="s">
        <v>679</v>
      </c>
      <c r="AN11" s="622" t="s">
        <v>642</v>
      </c>
      <c r="AO11" s="622" t="s">
        <v>640</v>
      </c>
      <c r="AP11" s="622" t="s">
        <v>679</v>
      </c>
      <c r="AQ11" s="622" t="s">
        <v>642</v>
      </c>
      <c r="AR11" s="622" t="s">
        <v>640</v>
      </c>
      <c r="AS11" s="622" t="s">
        <v>679</v>
      </c>
      <c r="AT11" s="622" t="s">
        <v>642</v>
      </c>
      <c r="AU11" s="622" t="s">
        <v>640</v>
      </c>
      <c r="AV11" s="622" t="s">
        <v>679</v>
      </c>
      <c r="AW11" s="622" t="s">
        <v>642</v>
      </c>
      <c r="AX11" s="622" t="s">
        <v>640</v>
      </c>
      <c r="AY11" s="622" t="s">
        <v>679</v>
      </c>
      <c r="AZ11" s="622" t="s">
        <v>642</v>
      </c>
      <c r="BA11" s="622" t="s">
        <v>640</v>
      </c>
      <c r="BB11" s="622" t="s">
        <v>679</v>
      </c>
      <c r="BC11" s="622" t="s">
        <v>642</v>
      </c>
    </row>
    <row r="12" spans="1:55" ht="5.25" customHeight="1" x14ac:dyDescent="0.25"/>
    <row r="13" spans="1:55" x14ac:dyDescent="0.25">
      <c r="A13" s="478" t="s">
        <v>21</v>
      </c>
      <c r="B13" s="472">
        <f>SUM(B14:B63)</f>
        <v>0</v>
      </c>
      <c r="C13" s="7">
        <f>B13*6.9%</f>
        <v>0</v>
      </c>
      <c r="D13" s="7">
        <f>D$10*C13</f>
        <v>0</v>
      </c>
      <c r="E13" s="7">
        <f>E$10*C13</f>
        <v>0</v>
      </c>
      <c r="F13" s="7">
        <f>F$10*C13</f>
        <v>0</v>
      </c>
      <c r="G13" s="7">
        <f>G$10*C13</f>
        <v>0</v>
      </c>
      <c r="H13" s="629">
        <f>H$10*$D13</f>
        <v>0</v>
      </c>
      <c r="I13" s="629">
        <f>I$10*$E13</f>
        <v>0</v>
      </c>
      <c r="J13" s="629">
        <f>J$10*$F13</f>
        <v>0</v>
      </c>
      <c r="K13" s="629">
        <f>K$10*$D13</f>
        <v>0</v>
      </c>
      <c r="L13" s="629">
        <f>L$10*$E13</f>
        <v>0</v>
      </c>
      <c r="M13" s="629">
        <f>M$10*$F13</f>
        <v>0</v>
      </c>
      <c r="N13" s="629">
        <f>N$10*$D13</f>
        <v>0</v>
      </c>
      <c r="O13" s="629">
        <f>O$10*$E13</f>
        <v>0</v>
      </c>
      <c r="P13" s="629">
        <f>P$10*$F13</f>
        <v>0</v>
      </c>
      <c r="Q13" s="629">
        <f>Q$10*$D13</f>
        <v>0</v>
      </c>
      <c r="R13" s="629">
        <f>R$10*$E13</f>
        <v>0</v>
      </c>
      <c r="S13" s="629">
        <f>S$10*$F13</f>
        <v>0</v>
      </c>
      <c r="T13" s="629">
        <f>T$10*$D13</f>
        <v>0</v>
      </c>
      <c r="U13" s="629">
        <f>U$10*$E13</f>
        <v>0</v>
      </c>
      <c r="V13" s="629">
        <f>V$10*$F13</f>
        <v>0</v>
      </c>
      <c r="W13" s="629">
        <f>W$10*$D13</f>
        <v>0</v>
      </c>
      <c r="X13" s="629">
        <f>X$10*$E13</f>
        <v>0</v>
      </c>
      <c r="Y13" s="629">
        <f>Y$10*$F13</f>
        <v>0</v>
      </c>
      <c r="Z13" s="629">
        <f>Z$10*$D13</f>
        <v>0</v>
      </c>
      <c r="AA13" s="629">
        <f>AA$10*$E13</f>
        <v>0</v>
      </c>
      <c r="AB13" s="629">
        <f>AB$10*$F13</f>
        <v>0</v>
      </c>
      <c r="AC13" s="629">
        <f>AC$10*$D13</f>
        <v>0</v>
      </c>
      <c r="AD13" s="629">
        <f>AD$10*$E13</f>
        <v>0</v>
      </c>
      <c r="AE13" s="629">
        <f>AE$10*$F13</f>
        <v>0</v>
      </c>
      <c r="AF13" s="629">
        <f>AF$10*$D13</f>
        <v>0</v>
      </c>
      <c r="AG13" s="629">
        <f>AG$10*$E13</f>
        <v>0</v>
      </c>
      <c r="AH13" s="629">
        <f>AH$10*$F13</f>
        <v>0</v>
      </c>
      <c r="AI13" s="629">
        <f>AI$10*$D13</f>
        <v>0</v>
      </c>
      <c r="AJ13" s="629">
        <f>AJ$10*$E13</f>
        <v>0</v>
      </c>
      <c r="AK13" s="629">
        <f>AK$10*$F13</f>
        <v>0</v>
      </c>
      <c r="AL13" s="629">
        <f>AL$10*$D13</f>
        <v>0</v>
      </c>
      <c r="AM13" s="629">
        <f>AM$10*$E13</f>
        <v>0</v>
      </c>
      <c r="AN13" s="629">
        <f>AN$10*$F13</f>
        <v>0</v>
      </c>
      <c r="AO13" s="629">
        <f>AO$10*$D13</f>
        <v>0</v>
      </c>
      <c r="AP13" s="629">
        <f>AP$10*$E13</f>
        <v>0</v>
      </c>
      <c r="AQ13" s="629">
        <f>AQ$10*$F13</f>
        <v>0</v>
      </c>
      <c r="AR13" s="629">
        <f>AR$10*$D13</f>
        <v>0</v>
      </c>
      <c r="AS13" s="629">
        <f>AS$10*$E13</f>
        <v>0</v>
      </c>
      <c r="AT13" s="629">
        <f>AT$10*$F13</f>
        <v>0</v>
      </c>
      <c r="AU13" s="629">
        <f>AU$10*$D13</f>
        <v>0</v>
      </c>
      <c r="AV13" s="629">
        <f>AV$10*$E13</f>
        <v>0</v>
      </c>
      <c r="AW13" s="629">
        <f>AW$10*$F13</f>
        <v>0</v>
      </c>
      <c r="AX13" s="629">
        <f>AX$10*$D13</f>
        <v>0</v>
      </c>
      <c r="AY13" s="629">
        <f>AY$10*$E13</f>
        <v>0</v>
      </c>
      <c r="AZ13" s="629">
        <f>AZ$10*$F13</f>
        <v>0</v>
      </c>
      <c r="BA13" s="629">
        <f>BA$10*$D13</f>
        <v>0</v>
      </c>
      <c r="BB13" s="629">
        <f>BB$10*$E13</f>
        <v>0</v>
      </c>
      <c r="BC13" s="629">
        <f>BC$10*$F13</f>
        <v>0</v>
      </c>
    </row>
    <row r="14" spans="1:55" x14ac:dyDescent="0.25">
      <c r="A14" s="477" t="str">
        <f>IF(BasePop.!A20="","",BasePop.!A20)</f>
        <v/>
      </c>
      <c r="B14" s="7">
        <f>BasePop.!L20</f>
        <v>0</v>
      </c>
      <c r="C14" s="7">
        <f t="shared" ref="C14:C63" si="0">B14*6.9%</f>
        <v>0</v>
      </c>
      <c r="D14" s="7">
        <f t="shared" ref="D14:D63" si="1">D$10*C14</f>
        <v>0</v>
      </c>
      <c r="E14" s="7">
        <f t="shared" ref="E14:E63" si="2">E$10*C14</f>
        <v>0</v>
      </c>
      <c r="F14" s="7">
        <f t="shared" ref="F14:F63" si="3">F$10*C14</f>
        <v>0</v>
      </c>
      <c r="G14" s="7">
        <f t="shared" ref="G14:G63" si="4">G$10*C14</f>
        <v>0</v>
      </c>
      <c r="H14" s="629">
        <f>H$10*$D14</f>
        <v>0</v>
      </c>
      <c r="I14" s="629">
        <f t="shared" ref="I14:I63" si="5">I$10*$E14</f>
        <v>0</v>
      </c>
      <c r="J14" s="629">
        <f t="shared" ref="J14:J63" si="6">J$10*$F14</f>
        <v>0</v>
      </c>
      <c r="K14" s="629">
        <f t="shared" ref="K14:K63" si="7">K$10*$D14</f>
        <v>0</v>
      </c>
      <c r="L14" s="629">
        <f t="shared" ref="L14:L63" si="8">L$10*$E14</f>
        <v>0</v>
      </c>
      <c r="M14" s="629">
        <f t="shared" ref="M14:M63" si="9">M$10*$F14</f>
        <v>0</v>
      </c>
      <c r="N14" s="629">
        <f t="shared" ref="N14:N63" si="10">N$10*$D14</f>
        <v>0</v>
      </c>
      <c r="O14" s="629">
        <f t="shared" ref="O14:O63" si="11">O$10*$E14</f>
        <v>0</v>
      </c>
      <c r="P14" s="629">
        <f t="shared" ref="P14:P63" si="12">P$10*$F14</f>
        <v>0</v>
      </c>
      <c r="Q14" s="629">
        <f t="shared" ref="Q14:Q63" si="13">Q$10*$D14</f>
        <v>0</v>
      </c>
      <c r="R14" s="629">
        <f t="shared" ref="R14:R63" si="14">R$10*$E14</f>
        <v>0</v>
      </c>
      <c r="S14" s="629">
        <f t="shared" ref="S14:S63" si="15">S$10*$F14</f>
        <v>0</v>
      </c>
      <c r="T14" s="629">
        <f t="shared" ref="T14:T63" si="16">T$10*$D14</f>
        <v>0</v>
      </c>
      <c r="U14" s="629">
        <f t="shared" ref="U14:U63" si="17">U$10*$E14</f>
        <v>0</v>
      </c>
      <c r="V14" s="629">
        <f t="shared" ref="V14:V63" si="18">V$10*$F14</f>
        <v>0</v>
      </c>
      <c r="W14" s="629">
        <f t="shared" ref="W14:W63" si="19">W$10*$D14</f>
        <v>0</v>
      </c>
      <c r="X14" s="629">
        <f t="shared" ref="X14:X63" si="20">X$10*$E14</f>
        <v>0</v>
      </c>
      <c r="Y14" s="629">
        <f t="shared" ref="Y14:Y63" si="21">Y$10*$F14</f>
        <v>0</v>
      </c>
      <c r="Z14" s="629">
        <f t="shared" ref="Z14:Z63" si="22">Z$10*$D14</f>
        <v>0</v>
      </c>
      <c r="AA14" s="629">
        <f t="shared" ref="AA14:AA63" si="23">AA$10*$E14</f>
        <v>0</v>
      </c>
      <c r="AB14" s="629">
        <f t="shared" ref="AB14:AB63" si="24">AB$10*$F14</f>
        <v>0</v>
      </c>
      <c r="AC14" s="629">
        <f t="shared" ref="AC14:AC63" si="25">AC$10*$D14</f>
        <v>0</v>
      </c>
      <c r="AD14" s="629">
        <f t="shared" ref="AD14:AD63" si="26">AD$10*$E14</f>
        <v>0</v>
      </c>
      <c r="AE14" s="629">
        <f t="shared" ref="AE14:AE63" si="27">AE$10*$F14</f>
        <v>0</v>
      </c>
      <c r="AF14" s="629">
        <f t="shared" ref="AF14:AF63" si="28">AF$10*$D14</f>
        <v>0</v>
      </c>
      <c r="AG14" s="629">
        <f t="shared" ref="AG14:AG63" si="29">AG$10*$E14</f>
        <v>0</v>
      </c>
      <c r="AH14" s="629">
        <f t="shared" ref="AH14:AH63" si="30">AH$10*$F14</f>
        <v>0</v>
      </c>
      <c r="AI14" s="629">
        <f t="shared" ref="AI14:AI63" si="31">AI$10*$D14</f>
        <v>0</v>
      </c>
      <c r="AJ14" s="629">
        <f t="shared" ref="AJ14:AJ63" si="32">AJ$10*$E14</f>
        <v>0</v>
      </c>
      <c r="AK14" s="629">
        <f t="shared" ref="AK14:AK63" si="33">AK$10*$F14</f>
        <v>0</v>
      </c>
      <c r="AL14" s="629">
        <f t="shared" ref="AL14:AL63" si="34">AL$10*$D14</f>
        <v>0</v>
      </c>
      <c r="AM14" s="629">
        <f t="shared" ref="AM14:AM63" si="35">AM$10*$E14</f>
        <v>0</v>
      </c>
      <c r="AN14" s="629">
        <f t="shared" ref="AN14:AN63" si="36">AN$10*$F14</f>
        <v>0</v>
      </c>
      <c r="AO14" s="629">
        <f t="shared" ref="AO14:AO63" si="37">AO$10*$D14</f>
        <v>0</v>
      </c>
      <c r="AP14" s="629">
        <f t="shared" ref="AP14:AP63" si="38">AP$10*$E14</f>
        <v>0</v>
      </c>
      <c r="AQ14" s="629">
        <f t="shared" ref="AQ14:AQ63" si="39">AQ$10*$F14</f>
        <v>0</v>
      </c>
      <c r="AR14" s="629">
        <f t="shared" ref="AR14:AR63" si="40">AR$10*$D14</f>
        <v>0</v>
      </c>
      <c r="AS14" s="629">
        <f t="shared" ref="AS14:AS63" si="41">AS$10*$E14</f>
        <v>0</v>
      </c>
      <c r="AT14" s="629">
        <f t="shared" ref="AT14:AT63" si="42">AT$10*$F14</f>
        <v>0</v>
      </c>
      <c r="AU14" s="629">
        <f t="shared" ref="AU14:AU63" si="43">AU$10*$D14</f>
        <v>0</v>
      </c>
      <c r="AV14" s="629">
        <f t="shared" ref="AV14:AV63" si="44">AV$10*$E14</f>
        <v>0</v>
      </c>
      <c r="AW14" s="629">
        <f t="shared" ref="AW14:AW63" si="45">AW$10*$F14</f>
        <v>0</v>
      </c>
      <c r="AX14" s="629">
        <f t="shared" ref="AX14:AX63" si="46">AX$10*$D14</f>
        <v>0</v>
      </c>
      <c r="AY14" s="629">
        <f t="shared" ref="AY14:AY63" si="47">AY$10*$E14</f>
        <v>0</v>
      </c>
      <c r="AZ14" s="629">
        <f t="shared" ref="AZ14:AZ63" si="48">AZ$10*$F14</f>
        <v>0</v>
      </c>
      <c r="BA14" s="629">
        <f t="shared" ref="BA14:BA63" si="49">BA$10*$D14</f>
        <v>0</v>
      </c>
      <c r="BB14" s="629">
        <f t="shared" ref="BB14:BB63" si="50">BB$10*$E14</f>
        <v>0</v>
      </c>
      <c r="BC14" s="629">
        <f t="shared" ref="BC14:BC63" si="51">BC$10*$F14</f>
        <v>0</v>
      </c>
    </row>
    <row r="15" spans="1:55" x14ac:dyDescent="0.25">
      <c r="A15" s="477" t="str">
        <f>IF(BasePop.!A21="","",BasePop.!A21)</f>
        <v/>
      </c>
      <c r="B15" s="7">
        <f>BasePop.!L21</f>
        <v>0</v>
      </c>
      <c r="C15" s="7">
        <f t="shared" si="0"/>
        <v>0</v>
      </c>
      <c r="D15" s="7">
        <f t="shared" si="1"/>
        <v>0</v>
      </c>
      <c r="E15" s="7">
        <f t="shared" si="2"/>
        <v>0</v>
      </c>
      <c r="F15" s="7">
        <f t="shared" si="3"/>
        <v>0</v>
      </c>
      <c r="G15" s="7">
        <f t="shared" si="4"/>
        <v>0</v>
      </c>
      <c r="H15" s="629">
        <f t="shared" ref="H15:H63" si="52">H$10*$D15</f>
        <v>0</v>
      </c>
      <c r="I15" s="629">
        <f t="shared" si="5"/>
        <v>0</v>
      </c>
      <c r="J15" s="629">
        <f t="shared" si="6"/>
        <v>0</v>
      </c>
      <c r="K15" s="629">
        <f t="shared" si="7"/>
        <v>0</v>
      </c>
      <c r="L15" s="629">
        <f t="shared" si="8"/>
        <v>0</v>
      </c>
      <c r="M15" s="629">
        <f t="shared" si="9"/>
        <v>0</v>
      </c>
      <c r="N15" s="629">
        <f t="shared" si="10"/>
        <v>0</v>
      </c>
      <c r="O15" s="629">
        <f t="shared" si="11"/>
        <v>0</v>
      </c>
      <c r="P15" s="629">
        <f t="shared" si="12"/>
        <v>0</v>
      </c>
      <c r="Q15" s="629">
        <f t="shared" si="13"/>
        <v>0</v>
      </c>
      <c r="R15" s="629">
        <f t="shared" si="14"/>
        <v>0</v>
      </c>
      <c r="S15" s="629">
        <f t="shared" si="15"/>
        <v>0</v>
      </c>
      <c r="T15" s="629">
        <f t="shared" si="16"/>
        <v>0</v>
      </c>
      <c r="U15" s="629">
        <f t="shared" si="17"/>
        <v>0</v>
      </c>
      <c r="V15" s="629">
        <f t="shared" si="18"/>
        <v>0</v>
      </c>
      <c r="W15" s="629">
        <f t="shared" si="19"/>
        <v>0</v>
      </c>
      <c r="X15" s="629">
        <f t="shared" si="20"/>
        <v>0</v>
      </c>
      <c r="Y15" s="629">
        <f t="shared" si="21"/>
        <v>0</v>
      </c>
      <c r="Z15" s="629">
        <f t="shared" si="22"/>
        <v>0</v>
      </c>
      <c r="AA15" s="629">
        <f t="shared" si="23"/>
        <v>0</v>
      </c>
      <c r="AB15" s="629">
        <f t="shared" si="24"/>
        <v>0</v>
      </c>
      <c r="AC15" s="629">
        <f t="shared" si="25"/>
        <v>0</v>
      </c>
      <c r="AD15" s="629">
        <f t="shared" si="26"/>
        <v>0</v>
      </c>
      <c r="AE15" s="629">
        <f t="shared" si="27"/>
        <v>0</v>
      </c>
      <c r="AF15" s="629">
        <f t="shared" si="28"/>
        <v>0</v>
      </c>
      <c r="AG15" s="629">
        <f t="shared" si="29"/>
        <v>0</v>
      </c>
      <c r="AH15" s="629">
        <f t="shared" si="30"/>
        <v>0</v>
      </c>
      <c r="AI15" s="629">
        <f t="shared" si="31"/>
        <v>0</v>
      </c>
      <c r="AJ15" s="629">
        <f t="shared" si="32"/>
        <v>0</v>
      </c>
      <c r="AK15" s="629">
        <f t="shared" si="33"/>
        <v>0</v>
      </c>
      <c r="AL15" s="629">
        <f t="shared" si="34"/>
        <v>0</v>
      </c>
      <c r="AM15" s="629">
        <f t="shared" si="35"/>
        <v>0</v>
      </c>
      <c r="AN15" s="629">
        <f t="shared" si="36"/>
        <v>0</v>
      </c>
      <c r="AO15" s="629">
        <f t="shared" si="37"/>
        <v>0</v>
      </c>
      <c r="AP15" s="629">
        <f t="shared" si="38"/>
        <v>0</v>
      </c>
      <c r="AQ15" s="629">
        <f t="shared" si="39"/>
        <v>0</v>
      </c>
      <c r="AR15" s="629">
        <f t="shared" si="40"/>
        <v>0</v>
      </c>
      <c r="AS15" s="629">
        <f t="shared" si="41"/>
        <v>0</v>
      </c>
      <c r="AT15" s="629">
        <f t="shared" si="42"/>
        <v>0</v>
      </c>
      <c r="AU15" s="629">
        <f t="shared" si="43"/>
        <v>0</v>
      </c>
      <c r="AV15" s="629">
        <f t="shared" si="44"/>
        <v>0</v>
      </c>
      <c r="AW15" s="629">
        <f t="shared" si="45"/>
        <v>0</v>
      </c>
      <c r="AX15" s="629">
        <f t="shared" si="46"/>
        <v>0</v>
      </c>
      <c r="AY15" s="629">
        <f t="shared" si="47"/>
        <v>0</v>
      </c>
      <c r="AZ15" s="629">
        <f t="shared" si="48"/>
        <v>0</v>
      </c>
      <c r="BA15" s="629">
        <f t="shared" si="49"/>
        <v>0</v>
      </c>
      <c r="BB15" s="629">
        <f t="shared" si="50"/>
        <v>0</v>
      </c>
      <c r="BC15" s="629">
        <f t="shared" si="51"/>
        <v>0</v>
      </c>
    </row>
    <row r="16" spans="1:55" x14ac:dyDescent="0.25">
      <c r="A16" s="477" t="str">
        <f>IF(BasePop.!A22="","",BasePop.!A22)</f>
        <v/>
      </c>
      <c r="B16" s="7">
        <f>BasePop.!L22</f>
        <v>0</v>
      </c>
      <c r="C16" s="7">
        <f t="shared" si="0"/>
        <v>0</v>
      </c>
      <c r="D16" s="7">
        <f t="shared" si="1"/>
        <v>0</v>
      </c>
      <c r="E16" s="7">
        <f t="shared" si="2"/>
        <v>0</v>
      </c>
      <c r="F16" s="7">
        <f t="shared" si="3"/>
        <v>0</v>
      </c>
      <c r="G16" s="7">
        <f t="shared" si="4"/>
        <v>0</v>
      </c>
      <c r="H16" s="629">
        <f t="shared" si="52"/>
        <v>0</v>
      </c>
      <c r="I16" s="629">
        <f t="shared" si="5"/>
        <v>0</v>
      </c>
      <c r="J16" s="629">
        <f t="shared" si="6"/>
        <v>0</v>
      </c>
      <c r="K16" s="629">
        <f t="shared" si="7"/>
        <v>0</v>
      </c>
      <c r="L16" s="629">
        <f t="shared" si="8"/>
        <v>0</v>
      </c>
      <c r="M16" s="629">
        <f t="shared" si="9"/>
        <v>0</v>
      </c>
      <c r="N16" s="629">
        <f t="shared" si="10"/>
        <v>0</v>
      </c>
      <c r="O16" s="629">
        <f t="shared" si="11"/>
        <v>0</v>
      </c>
      <c r="P16" s="629">
        <f t="shared" si="12"/>
        <v>0</v>
      </c>
      <c r="Q16" s="629">
        <f t="shared" si="13"/>
        <v>0</v>
      </c>
      <c r="R16" s="629">
        <f t="shared" si="14"/>
        <v>0</v>
      </c>
      <c r="S16" s="629">
        <f t="shared" si="15"/>
        <v>0</v>
      </c>
      <c r="T16" s="629">
        <f t="shared" si="16"/>
        <v>0</v>
      </c>
      <c r="U16" s="629">
        <f t="shared" si="17"/>
        <v>0</v>
      </c>
      <c r="V16" s="629">
        <f t="shared" si="18"/>
        <v>0</v>
      </c>
      <c r="W16" s="629">
        <f t="shared" si="19"/>
        <v>0</v>
      </c>
      <c r="X16" s="629">
        <f t="shared" si="20"/>
        <v>0</v>
      </c>
      <c r="Y16" s="629">
        <f t="shared" si="21"/>
        <v>0</v>
      </c>
      <c r="Z16" s="629">
        <f t="shared" si="22"/>
        <v>0</v>
      </c>
      <c r="AA16" s="629">
        <f t="shared" si="23"/>
        <v>0</v>
      </c>
      <c r="AB16" s="629">
        <f t="shared" si="24"/>
        <v>0</v>
      </c>
      <c r="AC16" s="629">
        <f t="shared" si="25"/>
        <v>0</v>
      </c>
      <c r="AD16" s="629">
        <f t="shared" si="26"/>
        <v>0</v>
      </c>
      <c r="AE16" s="629">
        <f t="shared" si="27"/>
        <v>0</v>
      </c>
      <c r="AF16" s="629">
        <f t="shared" si="28"/>
        <v>0</v>
      </c>
      <c r="AG16" s="629">
        <f t="shared" si="29"/>
        <v>0</v>
      </c>
      <c r="AH16" s="629">
        <f t="shared" si="30"/>
        <v>0</v>
      </c>
      <c r="AI16" s="629">
        <f t="shared" si="31"/>
        <v>0</v>
      </c>
      <c r="AJ16" s="629">
        <f t="shared" si="32"/>
        <v>0</v>
      </c>
      <c r="AK16" s="629">
        <f t="shared" si="33"/>
        <v>0</v>
      </c>
      <c r="AL16" s="629">
        <f t="shared" si="34"/>
        <v>0</v>
      </c>
      <c r="AM16" s="629">
        <f t="shared" si="35"/>
        <v>0</v>
      </c>
      <c r="AN16" s="629">
        <f t="shared" si="36"/>
        <v>0</v>
      </c>
      <c r="AO16" s="629">
        <f t="shared" si="37"/>
        <v>0</v>
      </c>
      <c r="AP16" s="629">
        <f t="shared" si="38"/>
        <v>0</v>
      </c>
      <c r="AQ16" s="629">
        <f t="shared" si="39"/>
        <v>0</v>
      </c>
      <c r="AR16" s="629">
        <f t="shared" si="40"/>
        <v>0</v>
      </c>
      <c r="AS16" s="629">
        <f t="shared" si="41"/>
        <v>0</v>
      </c>
      <c r="AT16" s="629">
        <f t="shared" si="42"/>
        <v>0</v>
      </c>
      <c r="AU16" s="629">
        <f t="shared" si="43"/>
        <v>0</v>
      </c>
      <c r="AV16" s="629">
        <f t="shared" si="44"/>
        <v>0</v>
      </c>
      <c r="AW16" s="629">
        <f t="shared" si="45"/>
        <v>0</v>
      </c>
      <c r="AX16" s="629">
        <f t="shared" si="46"/>
        <v>0</v>
      </c>
      <c r="AY16" s="629">
        <f t="shared" si="47"/>
        <v>0</v>
      </c>
      <c r="AZ16" s="629">
        <f t="shared" si="48"/>
        <v>0</v>
      </c>
      <c r="BA16" s="629">
        <f t="shared" si="49"/>
        <v>0</v>
      </c>
      <c r="BB16" s="629">
        <f t="shared" si="50"/>
        <v>0</v>
      </c>
      <c r="BC16" s="629">
        <f t="shared" si="51"/>
        <v>0</v>
      </c>
    </row>
    <row r="17" spans="1:55" x14ac:dyDescent="0.25">
      <c r="A17" s="477" t="str">
        <f>IF(BasePop.!A23="","",BasePop.!A23)</f>
        <v/>
      </c>
      <c r="B17" s="7">
        <f>BasePop.!L23</f>
        <v>0</v>
      </c>
      <c r="C17" s="7">
        <f t="shared" si="0"/>
        <v>0</v>
      </c>
      <c r="D17" s="7">
        <f t="shared" si="1"/>
        <v>0</v>
      </c>
      <c r="E17" s="7">
        <f t="shared" si="2"/>
        <v>0</v>
      </c>
      <c r="F17" s="7">
        <f t="shared" si="3"/>
        <v>0</v>
      </c>
      <c r="G17" s="7">
        <f t="shared" si="4"/>
        <v>0</v>
      </c>
      <c r="H17" s="629">
        <f t="shared" si="52"/>
        <v>0</v>
      </c>
      <c r="I17" s="629">
        <f t="shared" si="5"/>
        <v>0</v>
      </c>
      <c r="J17" s="629">
        <f t="shared" si="6"/>
        <v>0</v>
      </c>
      <c r="K17" s="629">
        <f t="shared" si="7"/>
        <v>0</v>
      </c>
      <c r="L17" s="629">
        <f t="shared" si="8"/>
        <v>0</v>
      </c>
      <c r="M17" s="629">
        <f t="shared" si="9"/>
        <v>0</v>
      </c>
      <c r="N17" s="629">
        <f t="shared" si="10"/>
        <v>0</v>
      </c>
      <c r="O17" s="629">
        <f t="shared" si="11"/>
        <v>0</v>
      </c>
      <c r="P17" s="629">
        <f t="shared" si="12"/>
        <v>0</v>
      </c>
      <c r="Q17" s="629">
        <f t="shared" si="13"/>
        <v>0</v>
      </c>
      <c r="R17" s="629">
        <f t="shared" si="14"/>
        <v>0</v>
      </c>
      <c r="S17" s="629">
        <f t="shared" si="15"/>
        <v>0</v>
      </c>
      <c r="T17" s="629">
        <f t="shared" si="16"/>
        <v>0</v>
      </c>
      <c r="U17" s="629">
        <f t="shared" si="17"/>
        <v>0</v>
      </c>
      <c r="V17" s="629">
        <f t="shared" si="18"/>
        <v>0</v>
      </c>
      <c r="W17" s="629">
        <f t="shared" si="19"/>
        <v>0</v>
      </c>
      <c r="X17" s="629">
        <f t="shared" si="20"/>
        <v>0</v>
      </c>
      <c r="Y17" s="629">
        <f t="shared" si="21"/>
        <v>0</v>
      </c>
      <c r="Z17" s="629">
        <f t="shared" si="22"/>
        <v>0</v>
      </c>
      <c r="AA17" s="629">
        <f t="shared" si="23"/>
        <v>0</v>
      </c>
      <c r="AB17" s="629">
        <f t="shared" si="24"/>
        <v>0</v>
      </c>
      <c r="AC17" s="629">
        <f t="shared" si="25"/>
        <v>0</v>
      </c>
      <c r="AD17" s="629">
        <f t="shared" si="26"/>
        <v>0</v>
      </c>
      <c r="AE17" s="629">
        <f t="shared" si="27"/>
        <v>0</v>
      </c>
      <c r="AF17" s="629">
        <f t="shared" si="28"/>
        <v>0</v>
      </c>
      <c r="AG17" s="629">
        <f t="shared" si="29"/>
        <v>0</v>
      </c>
      <c r="AH17" s="629">
        <f t="shared" si="30"/>
        <v>0</v>
      </c>
      <c r="AI17" s="629">
        <f t="shared" si="31"/>
        <v>0</v>
      </c>
      <c r="AJ17" s="629">
        <f t="shared" si="32"/>
        <v>0</v>
      </c>
      <c r="AK17" s="629">
        <f t="shared" si="33"/>
        <v>0</v>
      </c>
      <c r="AL17" s="629">
        <f t="shared" si="34"/>
        <v>0</v>
      </c>
      <c r="AM17" s="629">
        <f t="shared" si="35"/>
        <v>0</v>
      </c>
      <c r="AN17" s="629">
        <f t="shared" si="36"/>
        <v>0</v>
      </c>
      <c r="AO17" s="629">
        <f t="shared" si="37"/>
        <v>0</v>
      </c>
      <c r="AP17" s="629">
        <f t="shared" si="38"/>
        <v>0</v>
      </c>
      <c r="AQ17" s="629">
        <f t="shared" si="39"/>
        <v>0</v>
      </c>
      <c r="AR17" s="629">
        <f t="shared" si="40"/>
        <v>0</v>
      </c>
      <c r="AS17" s="629">
        <f t="shared" si="41"/>
        <v>0</v>
      </c>
      <c r="AT17" s="629">
        <f t="shared" si="42"/>
        <v>0</v>
      </c>
      <c r="AU17" s="629">
        <f t="shared" si="43"/>
        <v>0</v>
      </c>
      <c r="AV17" s="629">
        <f t="shared" si="44"/>
        <v>0</v>
      </c>
      <c r="AW17" s="629">
        <f t="shared" si="45"/>
        <v>0</v>
      </c>
      <c r="AX17" s="629">
        <f t="shared" si="46"/>
        <v>0</v>
      </c>
      <c r="AY17" s="629">
        <f t="shared" si="47"/>
        <v>0</v>
      </c>
      <c r="AZ17" s="629">
        <f t="shared" si="48"/>
        <v>0</v>
      </c>
      <c r="BA17" s="629">
        <f t="shared" si="49"/>
        <v>0</v>
      </c>
      <c r="BB17" s="629">
        <f t="shared" si="50"/>
        <v>0</v>
      </c>
      <c r="BC17" s="629">
        <f t="shared" si="51"/>
        <v>0</v>
      </c>
    </row>
    <row r="18" spans="1:55" x14ac:dyDescent="0.25">
      <c r="A18" s="477" t="str">
        <f>IF(BasePop.!A24="","",BasePop.!A24)</f>
        <v/>
      </c>
      <c r="B18" s="7">
        <f>BasePop.!L24</f>
        <v>0</v>
      </c>
      <c r="C18" s="7">
        <f t="shared" si="0"/>
        <v>0</v>
      </c>
      <c r="D18" s="7">
        <f t="shared" si="1"/>
        <v>0</v>
      </c>
      <c r="E18" s="7">
        <f t="shared" si="2"/>
        <v>0</v>
      </c>
      <c r="F18" s="7">
        <f t="shared" si="3"/>
        <v>0</v>
      </c>
      <c r="G18" s="7">
        <f t="shared" si="4"/>
        <v>0</v>
      </c>
      <c r="H18" s="629">
        <f t="shared" si="52"/>
        <v>0</v>
      </c>
      <c r="I18" s="629">
        <f t="shared" si="5"/>
        <v>0</v>
      </c>
      <c r="J18" s="629">
        <f t="shared" si="6"/>
        <v>0</v>
      </c>
      <c r="K18" s="629">
        <f t="shared" si="7"/>
        <v>0</v>
      </c>
      <c r="L18" s="629">
        <f t="shared" si="8"/>
        <v>0</v>
      </c>
      <c r="M18" s="629">
        <f t="shared" si="9"/>
        <v>0</v>
      </c>
      <c r="N18" s="629">
        <f t="shared" si="10"/>
        <v>0</v>
      </c>
      <c r="O18" s="629">
        <f t="shared" si="11"/>
        <v>0</v>
      </c>
      <c r="P18" s="629">
        <f t="shared" si="12"/>
        <v>0</v>
      </c>
      <c r="Q18" s="629">
        <f t="shared" si="13"/>
        <v>0</v>
      </c>
      <c r="R18" s="629">
        <f t="shared" si="14"/>
        <v>0</v>
      </c>
      <c r="S18" s="629">
        <f t="shared" si="15"/>
        <v>0</v>
      </c>
      <c r="T18" s="629">
        <f t="shared" si="16"/>
        <v>0</v>
      </c>
      <c r="U18" s="629">
        <f t="shared" si="17"/>
        <v>0</v>
      </c>
      <c r="V18" s="629">
        <f t="shared" si="18"/>
        <v>0</v>
      </c>
      <c r="W18" s="629">
        <f t="shared" si="19"/>
        <v>0</v>
      </c>
      <c r="X18" s="629">
        <f t="shared" si="20"/>
        <v>0</v>
      </c>
      <c r="Y18" s="629">
        <f t="shared" si="21"/>
        <v>0</v>
      </c>
      <c r="Z18" s="629">
        <f t="shared" si="22"/>
        <v>0</v>
      </c>
      <c r="AA18" s="629">
        <f t="shared" si="23"/>
        <v>0</v>
      </c>
      <c r="AB18" s="629">
        <f t="shared" si="24"/>
        <v>0</v>
      </c>
      <c r="AC18" s="629">
        <f t="shared" si="25"/>
        <v>0</v>
      </c>
      <c r="AD18" s="629">
        <f t="shared" si="26"/>
        <v>0</v>
      </c>
      <c r="AE18" s="629">
        <f t="shared" si="27"/>
        <v>0</v>
      </c>
      <c r="AF18" s="629">
        <f t="shared" si="28"/>
        <v>0</v>
      </c>
      <c r="AG18" s="629">
        <f t="shared" si="29"/>
        <v>0</v>
      </c>
      <c r="AH18" s="629">
        <f t="shared" si="30"/>
        <v>0</v>
      </c>
      <c r="AI18" s="629">
        <f t="shared" si="31"/>
        <v>0</v>
      </c>
      <c r="AJ18" s="629">
        <f t="shared" si="32"/>
        <v>0</v>
      </c>
      <c r="AK18" s="629">
        <f t="shared" si="33"/>
        <v>0</v>
      </c>
      <c r="AL18" s="629">
        <f t="shared" si="34"/>
        <v>0</v>
      </c>
      <c r="AM18" s="629">
        <f t="shared" si="35"/>
        <v>0</v>
      </c>
      <c r="AN18" s="629">
        <f t="shared" si="36"/>
        <v>0</v>
      </c>
      <c r="AO18" s="629">
        <f t="shared" si="37"/>
        <v>0</v>
      </c>
      <c r="AP18" s="629">
        <f t="shared" si="38"/>
        <v>0</v>
      </c>
      <c r="AQ18" s="629">
        <f t="shared" si="39"/>
        <v>0</v>
      </c>
      <c r="AR18" s="629">
        <f t="shared" si="40"/>
        <v>0</v>
      </c>
      <c r="AS18" s="629">
        <f t="shared" si="41"/>
        <v>0</v>
      </c>
      <c r="AT18" s="629">
        <f t="shared" si="42"/>
        <v>0</v>
      </c>
      <c r="AU18" s="629">
        <f t="shared" si="43"/>
        <v>0</v>
      </c>
      <c r="AV18" s="629">
        <f t="shared" si="44"/>
        <v>0</v>
      </c>
      <c r="AW18" s="629">
        <f t="shared" si="45"/>
        <v>0</v>
      </c>
      <c r="AX18" s="629">
        <f t="shared" si="46"/>
        <v>0</v>
      </c>
      <c r="AY18" s="629">
        <f t="shared" si="47"/>
        <v>0</v>
      </c>
      <c r="AZ18" s="629">
        <f t="shared" si="48"/>
        <v>0</v>
      </c>
      <c r="BA18" s="629">
        <f t="shared" si="49"/>
        <v>0</v>
      </c>
      <c r="BB18" s="629">
        <f t="shared" si="50"/>
        <v>0</v>
      </c>
      <c r="BC18" s="629">
        <f t="shared" si="51"/>
        <v>0</v>
      </c>
    </row>
    <row r="19" spans="1:55" x14ac:dyDescent="0.25">
      <c r="A19" s="477" t="str">
        <f>IF(BasePop.!A25="","",BasePop.!A25)</f>
        <v/>
      </c>
      <c r="B19" s="7">
        <f>BasePop.!L25</f>
        <v>0</v>
      </c>
      <c r="C19" s="7">
        <f t="shared" si="0"/>
        <v>0</v>
      </c>
      <c r="D19" s="7">
        <f t="shared" si="1"/>
        <v>0</v>
      </c>
      <c r="E19" s="7">
        <f t="shared" si="2"/>
        <v>0</v>
      </c>
      <c r="F19" s="7">
        <f t="shared" si="3"/>
        <v>0</v>
      </c>
      <c r="G19" s="7">
        <f t="shared" si="4"/>
        <v>0</v>
      </c>
      <c r="H19" s="629">
        <f t="shared" si="52"/>
        <v>0</v>
      </c>
      <c r="I19" s="629">
        <f t="shared" si="5"/>
        <v>0</v>
      </c>
      <c r="J19" s="629">
        <f t="shared" si="6"/>
        <v>0</v>
      </c>
      <c r="K19" s="629">
        <f t="shared" si="7"/>
        <v>0</v>
      </c>
      <c r="L19" s="629">
        <f t="shared" si="8"/>
        <v>0</v>
      </c>
      <c r="M19" s="629">
        <f t="shared" si="9"/>
        <v>0</v>
      </c>
      <c r="N19" s="629">
        <f t="shared" si="10"/>
        <v>0</v>
      </c>
      <c r="O19" s="629">
        <f t="shared" si="11"/>
        <v>0</v>
      </c>
      <c r="P19" s="629">
        <f t="shared" si="12"/>
        <v>0</v>
      </c>
      <c r="Q19" s="629">
        <f t="shared" si="13"/>
        <v>0</v>
      </c>
      <c r="R19" s="629">
        <f t="shared" si="14"/>
        <v>0</v>
      </c>
      <c r="S19" s="629">
        <f t="shared" si="15"/>
        <v>0</v>
      </c>
      <c r="T19" s="629">
        <f t="shared" si="16"/>
        <v>0</v>
      </c>
      <c r="U19" s="629">
        <f t="shared" si="17"/>
        <v>0</v>
      </c>
      <c r="V19" s="629">
        <f t="shared" si="18"/>
        <v>0</v>
      </c>
      <c r="W19" s="629">
        <f t="shared" si="19"/>
        <v>0</v>
      </c>
      <c r="X19" s="629">
        <f t="shared" si="20"/>
        <v>0</v>
      </c>
      <c r="Y19" s="629">
        <f t="shared" si="21"/>
        <v>0</v>
      </c>
      <c r="Z19" s="629">
        <f t="shared" si="22"/>
        <v>0</v>
      </c>
      <c r="AA19" s="629">
        <f t="shared" si="23"/>
        <v>0</v>
      </c>
      <c r="AB19" s="629">
        <f t="shared" si="24"/>
        <v>0</v>
      </c>
      <c r="AC19" s="629">
        <f t="shared" si="25"/>
        <v>0</v>
      </c>
      <c r="AD19" s="629">
        <f t="shared" si="26"/>
        <v>0</v>
      </c>
      <c r="AE19" s="629">
        <f t="shared" si="27"/>
        <v>0</v>
      </c>
      <c r="AF19" s="629">
        <f t="shared" si="28"/>
        <v>0</v>
      </c>
      <c r="AG19" s="629">
        <f t="shared" si="29"/>
        <v>0</v>
      </c>
      <c r="AH19" s="629">
        <f t="shared" si="30"/>
        <v>0</v>
      </c>
      <c r="AI19" s="629">
        <f t="shared" si="31"/>
        <v>0</v>
      </c>
      <c r="AJ19" s="629">
        <f t="shared" si="32"/>
        <v>0</v>
      </c>
      <c r="AK19" s="629">
        <f t="shared" si="33"/>
        <v>0</v>
      </c>
      <c r="AL19" s="629">
        <f t="shared" si="34"/>
        <v>0</v>
      </c>
      <c r="AM19" s="629">
        <f t="shared" si="35"/>
        <v>0</v>
      </c>
      <c r="AN19" s="629">
        <f t="shared" si="36"/>
        <v>0</v>
      </c>
      <c r="AO19" s="629">
        <f t="shared" si="37"/>
        <v>0</v>
      </c>
      <c r="AP19" s="629">
        <f t="shared" si="38"/>
        <v>0</v>
      </c>
      <c r="AQ19" s="629">
        <f t="shared" si="39"/>
        <v>0</v>
      </c>
      <c r="AR19" s="629">
        <f t="shared" si="40"/>
        <v>0</v>
      </c>
      <c r="AS19" s="629">
        <f t="shared" si="41"/>
        <v>0</v>
      </c>
      <c r="AT19" s="629">
        <f t="shared" si="42"/>
        <v>0</v>
      </c>
      <c r="AU19" s="629">
        <f t="shared" si="43"/>
        <v>0</v>
      </c>
      <c r="AV19" s="629">
        <f t="shared" si="44"/>
        <v>0</v>
      </c>
      <c r="AW19" s="629">
        <f t="shared" si="45"/>
        <v>0</v>
      </c>
      <c r="AX19" s="629">
        <f t="shared" si="46"/>
        <v>0</v>
      </c>
      <c r="AY19" s="629">
        <f t="shared" si="47"/>
        <v>0</v>
      </c>
      <c r="AZ19" s="629">
        <f t="shared" si="48"/>
        <v>0</v>
      </c>
      <c r="BA19" s="629">
        <f t="shared" si="49"/>
        <v>0</v>
      </c>
      <c r="BB19" s="629">
        <f t="shared" si="50"/>
        <v>0</v>
      </c>
      <c r="BC19" s="629">
        <f t="shared" si="51"/>
        <v>0</v>
      </c>
    </row>
    <row r="20" spans="1:55" x14ac:dyDescent="0.25">
      <c r="A20" s="477" t="str">
        <f>IF(BasePop.!A26="","",BasePop.!A26)</f>
        <v/>
      </c>
      <c r="B20" s="7">
        <f>BasePop.!L26</f>
        <v>0</v>
      </c>
      <c r="C20" s="7">
        <f t="shared" si="0"/>
        <v>0</v>
      </c>
      <c r="D20" s="7">
        <f t="shared" si="1"/>
        <v>0</v>
      </c>
      <c r="E20" s="7">
        <f t="shared" si="2"/>
        <v>0</v>
      </c>
      <c r="F20" s="7">
        <f t="shared" si="3"/>
        <v>0</v>
      </c>
      <c r="G20" s="7">
        <f t="shared" si="4"/>
        <v>0</v>
      </c>
      <c r="H20" s="629">
        <f t="shared" si="52"/>
        <v>0</v>
      </c>
      <c r="I20" s="629">
        <f t="shared" si="5"/>
        <v>0</v>
      </c>
      <c r="J20" s="629">
        <f t="shared" si="6"/>
        <v>0</v>
      </c>
      <c r="K20" s="629">
        <f t="shared" si="7"/>
        <v>0</v>
      </c>
      <c r="L20" s="629">
        <f t="shared" si="8"/>
        <v>0</v>
      </c>
      <c r="M20" s="629">
        <f t="shared" si="9"/>
        <v>0</v>
      </c>
      <c r="N20" s="629">
        <f t="shared" si="10"/>
        <v>0</v>
      </c>
      <c r="O20" s="629">
        <f t="shared" si="11"/>
        <v>0</v>
      </c>
      <c r="P20" s="629">
        <f t="shared" si="12"/>
        <v>0</v>
      </c>
      <c r="Q20" s="629">
        <f t="shared" si="13"/>
        <v>0</v>
      </c>
      <c r="R20" s="629">
        <f t="shared" si="14"/>
        <v>0</v>
      </c>
      <c r="S20" s="629">
        <f t="shared" si="15"/>
        <v>0</v>
      </c>
      <c r="T20" s="629">
        <f t="shared" si="16"/>
        <v>0</v>
      </c>
      <c r="U20" s="629">
        <f t="shared" si="17"/>
        <v>0</v>
      </c>
      <c r="V20" s="629">
        <f t="shared" si="18"/>
        <v>0</v>
      </c>
      <c r="W20" s="629">
        <f t="shared" si="19"/>
        <v>0</v>
      </c>
      <c r="X20" s="629">
        <f t="shared" si="20"/>
        <v>0</v>
      </c>
      <c r="Y20" s="629">
        <f t="shared" si="21"/>
        <v>0</v>
      </c>
      <c r="Z20" s="629">
        <f t="shared" si="22"/>
        <v>0</v>
      </c>
      <c r="AA20" s="629">
        <f t="shared" si="23"/>
        <v>0</v>
      </c>
      <c r="AB20" s="629">
        <f t="shared" si="24"/>
        <v>0</v>
      </c>
      <c r="AC20" s="629">
        <f t="shared" si="25"/>
        <v>0</v>
      </c>
      <c r="AD20" s="629">
        <f t="shared" si="26"/>
        <v>0</v>
      </c>
      <c r="AE20" s="629">
        <f t="shared" si="27"/>
        <v>0</v>
      </c>
      <c r="AF20" s="629">
        <f t="shared" si="28"/>
        <v>0</v>
      </c>
      <c r="AG20" s="629">
        <f t="shared" si="29"/>
        <v>0</v>
      </c>
      <c r="AH20" s="629">
        <f t="shared" si="30"/>
        <v>0</v>
      </c>
      <c r="AI20" s="629">
        <f t="shared" si="31"/>
        <v>0</v>
      </c>
      <c r="AJ20" s="629">
        <f t="shared" si="32"/>
        <v>0</v>
      </c>
      <c r="AK20" s="629">
        <f t="shared" si="33"/>
        <v>0</v>
      </c>
      <c r="AL20" s="629">
        <f t="shared" si="34"/>
        <v>0</v>
      </c>
      <c r="AM20" s="629">
        <f t="shared" si="35"/>
        <v>0</v>
      </c>
      <c r="AN20" s="629">
        <f t="shared" si="36"/>
        <v>0</v>
      </c>
      <c r="AO20" s="629">
        <f t="shared" si="37"/>
        <v>0</v>
      </c>
      <c r="AP20" s="629">
        <f t="shared" si="38"/>
        <v>0</v>
      </c>
      <c r="AQ20" s="629">
        <f t="shared" si="39"/>
        <v>0</v>
      </c>
      <c r="AR20" s="629">
        <f t="shared" si="40"/>
        <v>0</v>
      </c>
      <c r="AS20" s="629">
        <f t="shared" si="41"/>
        <v>0</v>
      </c>
      <c r="AT20" s="629">
        <f t="shared" si="42"/>
        <v>0</v>
      </c>
      <c r="AU20" s="629">
        <f t="shared" si="43"/>
        <v>0</v>
      </c>
      <c r="AV20" s="629">
        <f t="shared" si="44"/>
        <v>0</v>
      </c>
      <c r="AW20" s="629">
        <f t="shared" si="45"/>
        <v>0</v>
      </c>
      <c r="AX20" s="629">
        <f t="shared" si="46"/>
        <v>0</v>
      </c>
      <c r="AY20" s="629">
        <f t="shared" si="47"/>
        <v>0</v>
      </c>
      <c r="AZ20" s="629">
        <f t="shared" si="48"/>
        <v>0</v>
      </c>
      <c r="BA20" s="629">
        <f t="shared" si="49"/>
        <v>0</v>
      </c>
      <c r="BB20" s="629">
        <f t="shared" si="50"/>
        <v>0</v>
      </c>
      <c r="BC20" s="629">
        <f t="shared" si="51"/>
        <v>0</v>
      </c>
    </row>
    <row r="21" spans="1:55" x14ac:dyDescent="0.25">
      <c r="A21" s="477" t="str">
        <f>IF(BasePop.!A27="","",BasePop.!A27)</f>
        <v/>
      </c>
      <c r="B21" s="7">
        <f>BasePop.!L27</f>
        <v>0</v>
      </c>
      <c r="C21" s="7">
        <f t="shared" si="0"/>
        <v>0</v>
      </c>
      <c r="D21" s="7">
        <f t="shared" si="1"/>
        <v>0</v>
      </c>
      <c r="E21" s="7">
        <f t="shared" si="2"/>
        <v>0</v>
      </c>
      <c r="F21" s="7">
        <f t="shared" si="3"/>
        <v>0</v>
      </c>
      <c r="G21" s="7">
        <f t="shared" si="4"/>
        <v>0</v>
      </c>
      <c r="H21" s="629">
        <f t="shared" si="52"/>
        <v>0</v>
      </c>
      <c r="I21" s="629">
        <f t="shared" si="5"/>
        <v>0</v>
      </c>
      <c r="J21" s="629">
        <f t="shared" si="6"/>
        <v>0</v>
      </c>
      <c r="K21" s="629">
        <f t="shared" si="7"/>
        <v>0</v>
      </c>
      <c r="L21" s="629">
        <f t="shared" si="8"/>
        <v>0</v>
      </c>
      <c r="M21" s="629">
        <f t="shared" si="9"/>
        <v>0</v>
      </c>
      <c r="N21" s="629">
        <f t="shared" si="10"/>
        <v>0</v>
      </c>
      <c r="O21" s="629">
        <f t="shared" si="11"/>
        <v>0</v>
      </c>
      <c r="P21" s="629">
        <f t="shared" si="12"/>
        <v>0</v>
      </c>
      <c r="Q21" s="629">
        <f t="shared" si="13"/>
        <v>0</v>
      </c>
      <c r="R21" s="629">
        <f t="shared" si="14"/>
        <v>0</v>
      </c>
      <c r="S21" s="629">
        <f t="shared" si="15"/>
        <v>0</v>
      </c>
      <c r="T21" s="629">
        <f t="shared" si="16"/>
        <v>0</v>
      </c>
      <c r="U21" s="629">
        <f t="shared" si="17"/>
        <v>0</v>
      </c>
      <c r="V21" s="629">
        <f t="shared" si="18"/>
        <v>0</v>
      </c>
      <c r="W21" s="629">
        <f t="shared" si="19"/>
        <v>0</v>
      </c>
      <c r="X21" s="629">
        <f t="shared" si="20"/>
        <v>0</v>
      </c>
      <c r="Y21" s="629">
        <f t="shared" si="21"/>
        <v>0</v>
      </c>
      <c r="Z21" s="629">
        <f t="shared" si="22"/>
        <v>0</v>
      </c>
      <c r="AA21" s="629">
        <f t="shared" si="23"/>
        <v>0</v>
      </c>
      <c r="AB21" s="629">
        <f t="shared" si="24"/>
        <v>0</v>
      </c>
      <c r="AC21" s="629">
        <f t="shared" si="25"/>
        <v>0</v>
      </c>
      <c r="AD21" s="629">
        <f t="shared" si="26"/>
        <v>0</v>
      </c>
      <c r="AE21" s="629">
        <f t="shared" si="27"/>
        <v>0</v>
      </c>
      <c r="AF21" s="629">
        <f t="shared" si="28"/>
        <v>0</v>
      </c>
      <c r="AG21" s="629">
        <f t="shared" si="29"/>
        <v>0</v>
      </c>
      <c r="AH21" s="629">
        <f t="shared" si="30"/>
        <v>0</v>
      </c>
      <c r="AI21" s="629">
        <f t="shared" si="31"/>
        <v>0</v>
      </c>
      <c r="AJ21" s="629">
        <f t="shared" si="32"/>
        <v>0</v>
      </c>
      <c r="AK21" s="629">
        <f t="shared" si="33"/>
        <v>0</v>
      </c>
      <c r="AL21" s="629">
        <f t="shared" si="34"/>
        <v>0</v>
      </c>
      <c r="AM21" s="629">
        <f t="shared" si="35"/>
        <v>0</v>
      </c>
      <c r="AN21" s="629">
        <f t="shared" si="36"/>
        <v>0</v>
      </c>
      <c r="AO21" s="629">
        <f t="shared" si="37"/>
        <v>0</v>
      </c>
      <c r="AP21" s="629">
        <f t="shared" si="38"/>
        <v>0</v>
      </c>
      <c r="AQ21" s="629">
        <f t="shared" si="39"/>
        <v>0</v>
      </c>
      <c r="AR21" s="629">
        <f t="shared" si="40"/>
        <v>0</v>
      </c>
      <c r="AS21" s="629">
        <f t="shared" si="41"/>
        <v>0</v>
      </c>
      <c r="AT21" s="629">
        <f t="shared" si="42"/>
        <v>0</v>
      </c>
      <c r="AU21" s="629">
        <f t="shared" si="43"/>
        <v>0</v>
      </c>
      <c r="AV21" s="629">
        <f t="shared" si="44"/>
        <v>0</v>
      </c>
      <c r="AW21" s="629">
        <f t="shared" si="45"/>
        <v>0</v>
      </c>
      <c r="AX21" s="629">
        <f t="shared" si="46"/>
        <v>0</v>
      </c>
      <c r="AY21" s="629">
        <f t="shared" si="47"/>
        <v>0</v>
      </c>
      <c r="AZ21" s="629">
        <f t="shared" si="48"/>
        <v>0</v>
      </c>
      <c r="BA21" s="629">
        <f t="shared" si="49"/>
        <v>0</v>
      </c>
      <c r="BB21" s="629">
        <f t="shared" si="50"/>
        <v>0</v>
      </c>
      <c r="BC21" s="629">
        <f t="shared" si="51"/>
        <v>0</v>
      </c>
    </row>
    <row r="22" spans="1:55" x14ac:dyDescent="0.25">
      <c r="A22" s="477" t="str">
        <f>IF(BasePop.!A28="","",BasePop.!A28)</f>
        <v/>
      </c>
      <c r="B22" s="7">
        <f>BasePop.!L28</f>
        <v>0</v>
      </c>
      <c r="C22" s="7">
        <f t="shared" si="0"/>
        <v>0</v>
      </c>
      <c r="D22" s="7">
        <f t="shared" si="1"/>
        <v>0</v>
      </c>
      <c r="E22" s="7">
        <f t="shared" si="2"/>
        <v>0</v>
      </c>
      <c r="F22" s="7">
        <f t="shared" si="3"/>
        <v>0</v>
      </c>
      <c r="G22" s="7">
        <f t="shared" si="4"/>
        <v>0</v>
      </c>
      <c r="H22" s="629">
        <f t="shared" si="52"/>
        <v>0</v>
      </c>
      <c r="I22" s="629">
        <f t="shared" si="5"/>
        <v>0</v>
      </c>
      <c r="J22" s="629">
        <f t="shared" si="6"/>
        <v>0</v>
      </c>
      <c r="K22" s="629">
        <f t="shared" si="7"/>
        <v>0</v>
      </c>
      <c r="L22" s="629">
        <f t="shared" si="8"/>
        <v>0</v>
      </c>
      <c r="M22" s="629">
        <f t="shared" si="9"/>
        <v>0</v>
      </c>
      <c r="N22" s="629">
        <f t="shared" si="10"/>
        <v>0</v>
      </c>
      <c r="O22" s="629">
        <f t="shared" si="11"/>
        <v>0</v>
      </c>
      <c r="P22" s="629">
        <f t="shared" si="12"/>
        <v>0</v>
      </c>
      <c r="Q22" s="629">
        <f t="shared" si="13"/>
        <v>0</v>
      </c>
      <c r="R22" s="629">
        <f t="shared" si="14"/>
        <v>0</v>
      </c>
      <c r="S22" s="629">
        <f t="shared" si="15"/>
        <v>0</v>
      </c>
      <c r="T22" s="629">
        <f t="shared" si="16"/>
        <v>0</v>
      </c>
      <c r="U22" s="629">
        <f t="shared" si="17"/>
        <v>0</v>
      </c>
      <c r="V22" s="629">
        <f t="shared" si="18"/>
        <v>0</v>
      </c>
      <c r="W22" s="629">
        <f t="shared" si="19"/>
        <v>0</v>
      </c>
      <c r="X22" s="629">
        <f t="shared" si="20"/>
        <v>0</v>
      </c>
      <c r="Y22" s="629">
        <f t="shared" si="21"/>
        <v>0</v>
      </c>
      <c r="Z22" s="629">
        <f t="shared" si="22"/>
        <v>0</v>
      </c>
      <c r="AA22" s="629">
        <f t="shared" si="23"/>
        <v>0</v>
      </c>
      <c r="AB22" s="629">
        <f t="shared" si="24"/>
        <v>0</v>
      </c>
      <c r="AC22" s="629">
        <f t="shared" si="25"/>
        <v>0</v>
      </c>
      <c r="AD22" s="629">
        <f t="shared" si="26"/>
        <v>0</v>
      </c>
      <c r="AE22" s="629">
        <f t="shared" si="27"/>
        <v>0</v>
      </c>
      <c r="AF22" s="629">
        <f t="shared" si="28"/>
        <v>0</v>
      </c>
      <c r="AG22" s="629">
        <f t="shared" si="29"/>
        <v>0</v>
      </c>
      <c r="AH22" s="629">
        <f t="shared" si="30"/>
        <v>0</v>
      </c>
      <c r="AI22" s="629">
        <f t="shared" si="31"/>
        <v>0</v>
      </c>
      <c r="AJ22" s="629">
        <f t="shared" si="32"/>
        <v>0</v>
      </c>
      <c r="AK22" s="629">
        <f t="shared" si="33"/>
        <v>0</v>
      </c>
      <c r="AL22" s="629">
        <f t="shared" si="34"/>
        <v>0</v>
      </c>
      <c r="AM22" s="629">
        <f t="shared" si="35"/>
        <v>0</v>
      </c>
      <c r="AN22" s="629">
        <f t="shared" si="36"/>
        <v>0</v>
      </c>
      <c r="AO22" s="629">
        <f t="shared" si="37"/>
        <v>0</v>
      </c>
      <c r="AP22" s="629">
        <f t="shared" si="38"/>
        <v>0</v>
      </c>
      <c r="AQ22" s="629">
        <f t="shared" si="39"/>
        <v>0</v>
      </c>
      <c r="AR22" s="629">
        <f t="shared" si="40"/>
        <v>0</v>
      </c>
      <c r="AS22" s="629">
        <f t="shared" si="41"/>
        <v>0</v>
      </c>
      <c r="AT22" s="629">
        <f t="shared" si="42"/>
        <v>0</v>
      </c>
      <c r="AU22" s="629">
        <f t="shared" si="43"/>
        <v>0</v>
      </c>
      <c r="AV22" s="629">
        <f t="shared" si="44"/>
        <v>0</v>
      </c>
      <c r="AW22" s="629">
        <f t="shared" si="45"/>
        <v>0</v>
      </c>
      <c r="AX22" s="629">
        <f t="shared" si="46"/>
        <v>0</v>
      </c>
      <c r="AY22" s="629">
        <f t="shared" si="47"/>
        <v>0</v>
      </c>
      <c r="AZ22" s="629">
        <f t="shared" si="48"/>
        <v>0</v>
      </c>
      <c r="BA22" s="629">
        <f t="shared" si="49"/>
        <v>0</v>
      </c>
      <c r="BB22" s="629">
        <f t="shared" si="50"/>
        <v>0</v>
      </c>
      <c r="BC22" s="629">
        <f t="shared" si="51"/>
        <v>0</v>
      </c>
    </row>
    <row r="23" spans="1:55" x14ac:dyDescent="0.25">
      <c r="A23" s="477" t="str">
        <f>IF(BasePop.!A29="","",BasePop.!A29)</f>
        <v/>
      </c>
      <c r="B23" s="7">
        <f>BasePop.!L29</f>
        <v>0</v>
      </c>
      <c r="C23" s="7">
        <f t="shared" si="0"/>
        <v>0</v>
      </c>
      <c r="D23" s="7">
        <f t="shared" si="1"/>
        <v>0</v>
      </c>
      <c r="E23" s="7">
        <f t="shared" si="2"/>
        <v>0</v>
      </c>
      <c r="F23" s="7">
        <f t="shared" si="3"/>
        <v>0</v>
      </c>
      <c r="G23" s="7">
        <f t="shared" si="4"/>
        <v>0</v>
      </c>
      <c r="H23" s="629">
        <f t="shared" si="52"/>
        <v>0</v>
      </c>
      <c r="I23" s="629">
        <f t="shared" si="5"/>
        <v>0</v>
      </c>
      <c r="J23" s="629">
        <f t="shared" si="6"/>
        <v>0</v>
      </c>
      <c r="K23" s="629">
        <f t="shared" si="7"/>
        <v>0</v>
      </c>
      <c r="L23" s="629">
        <f t="shared" si="8"/>
        <v>0</v>
      </c>
      <c r="M23" s="629">
        <f t="shared" si="9"/>
        <v>0</v>
      </c>
      <c r="N23" s="629">
        <f t="shared" si="10"/>
        <v>0</v>
      </c>
      <c r="O23" s="629">
        <f t="shared" si="11"/>
        <v>0</v>
      </c>
      <c r="P23" s="629">
        <f t="shared" si="12"/>
        <v>0</v>
      </c>
      <c r="Q23" s="629">
        <f t="shared" si="13"/>
        <v>0</v>
      </c>
      <c r="R23" s="629">
        <f t="shared" si="14"/>
        <v>0</v>
      </c>
      <c r="S23" s="629">
        <f t="shared" si="15"/>
        <v>0</v>
      </c>
      <c r="T23" s="629">
        <f t="shared" si="16"/>
        <v>0</v>
      </c>
      <c r="U23" s="629">
        <f t="shared" si="17"/>
        <v>0</v>
      </c>
      <c r="V23" s="629">
        <f t="shared" si="18"/>
        <v>0</v>
      </c>
      <c r="W23" s="629">
        <f t="shared" si="19"/>
        <v>0</v>
      </c>
      <c r="X23" s="629">
        <f t="shared" si="20"/>
        <v>0</v>
      </c>
      <c r="Y23" s="629">
        <f t="shared" si="21"/>
        <v>0</v>
      </c>
      <c r="Z23" s="629">
        <f t="shared" si="22"/>
        <v>0</v>
      </c>
      <c r="AA23" s="629">
        <f t="shared" si="23"/>
        <v>0</v>
      </c>
      <c r="AB23" s="629">
        <f t="shared" si="24"/>
        <v>0</v>
      </c>
      <c r="AC23" s="629">
        <f t="shared" si="25"/>
        <v>0</v>
      </c>
      <c r="AD23" s="629">
        <f t="shared" si="26"/>
        <v>0</v>
      </c>
      <c r="AE23" s="629">
        <f t="shared" si="27"/>
        <v>0</v>
      </c>
      <c r="AF23" s="629">
        <f t="shared" si="28"/>
        <v>0</v>
      </c>
      <c r="AG23" s="629">
        <f t="shared" si="29"/>
        <v>0</v>
      </c>
      <c r="AH23" s="629">
        <f t="shared" si="30"/>
        <v>0</v>
      </c>
      <c r="AI23" s="629">
        <f t="shared" si="31"/>
        <v>0</v>
      </c>
      <c r="AJ23" s="629">
        <f t="shared" si="32"/>
        <v>0</v>
      </c>
      <c r="AK23" s="629">
        <f t="shared" si="33"/>
        <v>0</v>
      </c>
      <c r="AL23" s="629">
        <f t="shared" si="34"/>
        <v>0</v>
      </c>
      <c r="AM23" s="629">
        <f t="shared" si="35"/>
        <v>0</v>
      </c>
      <c r="AN23" s="629">
        <f t="shared" si="36"/>
        <v>0</v>
      </c>
      <c r="AO23" s="629">
        <f t="shared" si="37"/>
        <v>0</v>
      </c>
      <c r="AP23" s="629">
        <f t="shared" si="38"/>
        <v>0</v>
      </c>
      <c r="AQ23" s="629">
        <f t="shared" si="39"/>
        <v>0</v>
      </c>
      <c r="AR23" s="629">
        <f t="shared" si="40"/>
        <v>0</v>
      </c>
      <c r="AS23" s="629">
        <f t="shared" si="41"/>
        <v>0</v>
      </c>
      <c r="AT23" s="629">
        <f t="shared" si="42"/>
        <v>0</v>
      </c>
      <c r="AU23" s="629">
        <f t="shared" si="43"/>
        <v>0</v>
      </c>
      <c r="AV23" s="629">
        <f t="shared" si="44"/>
        <v>0</v>
      </c>
      <c r="AW23" s="629">
        <f t="shared" si="45"/>
        <v>0</v>
      </c>
      <c r="AX23" s="629">
        <f t="shared" si="46"/>
        <v>0</v>
      </c>
      <c r="AY23" s="629">
        <f t="shared" si="47"/>
        <v>0</v>
      </c>
      <c r="AZ23" s="629">
        <f t="shared" si="48"/>
        <v>0</v>
      </c>
      <c r="BA23" s="629">
        <f t="shared" si="49"/>
        <v>0</v>
      </c>
      <c r="BB23" s="629">
        <f t="shared" si="50"/>
        <v>0</v>
      </c>
      <c r="BC23" s="629">
        <f t="shared" si="51"/>
        <v>0</v>
      </c>
    </row>
    <row r="24" spans="1:55" x14ac:dyDescent="0.25">
      <c r="A24" s="477" t="str">
        <f>IF(BasePop.!A30="","",BasePop.!A30)</f>
        <v/>
      </c>
      <c r="B24" s="7">
        <f>BasePop.!L30</f>
        <v>0</v>
      </c>
      <c r="C24" s="7">
        <f t="shared" si="0"/>
        <v>0</v>
      </c>
      <c r="D24" s="7">
        <f t="shared" si="1"/>
        <v>0</v>
      </c>
      <c r="E24" s="7">
        <f t="shared" si="2"/>
        <v>0</v>
      </c>
      <c r="F24" s="7">
        <f t="shared" si="3"/>
        <v>0</v>
      </c>
      <c r="G24" s="7">
        <f t="shared" si="4"/>
        <v>0</v>
      </c>
      <c r="H24" s="629">
        <f t="shared" si="52"/>
        <v>0</v>
      </c>
      <c r="I24" s="629">
        <f t="shared" si="5"/>
        <v>0</v>
      </c>
      <c r="J24" s="629">
        <f t="shared" si="6"/>
        <v>0</v>
      </c>
      <c r="K24" s="629">
        <f t="shared" si="7"/>
        <v>0</v>
      </c>
      <c r="L24" s="629">
        <f t="shared" si="8"/>
        <v>0</v>
      </c>
      <c r="M24" s="629">
        <f t="shared" si="9"/>
        <v>0</v>
      </c>
      <c r="N24" s="629">
        <f t="shared" si="10"/>
        <v>0</v>
      </c>
      <c r="O24" s="629">
        <f t="shared" si="11"/>
        <v>0</v>
      </c>
      <c r="P24" s="629">
        <f t="shared" si="12"/>
        <v>0</v>
      </c>
      <c r="Q24" s="629">
        <f t="shared" si="13"/>
        <v>0</v>
      </c>
      <c r="R24" s="629">
        <f t="shared" si="14"/>
        <v>0</v>
      </c>
      <c r="S24" s="629">
        <f t="shared" si="15"/>
        <v>0</v>
      </c>
      <c r="T24" s="629">
        <f t="shared" si="16"/>
        <v>0</v>
      </c>
      <c r="U24" s="629">
        <f t="shared" si="17"/>
        <v>0</v>
      </c>
      <c r="V24" s="629">
        <f t="shared" si="18"/>
        <v>0</v>
      </c>
      <c r="W24" s="629">
        <f t="shared" si="19"/>
        <v>0</v>
      </c>
      <c r="X24" s="629">
        <f t="shared" si="20"/>
        <v>0</v>
      </c>
      <c r="Y24" s="629">
        <f t="shared" si="21"/>
        <v>0</v>
      </c>
      <c r="Z24" s="629">
        <f t="shared" si="22"/>
        <v>0</v>
      </c>
      <c r="AA24" s="629">
        <f t="shared" si="23"/>
        <v>0</v>
      </c>
      <c r="AB24" s="629">
        <f t="shared" si="24"/>
        <v>0</v>
      </c>
      <c r="AC24" s="629">
        <f t="shared" si="25"/>
        <v>0</v>
      </c>
      <c r="AD24" s="629">
        <f t="shared" si="26"/>
        <v>0</v>
      </c>
      <c r="AE24" s="629">
        <f t="shared" si="27"/>
        <v>0</v>
      </c>
      <c r="AF24" s="629">
        <f t="shared" si="28"/>
        <v>0</v>
      </c>
      <c r="AG24" s="629">
        <f t="shared" si="29"/>
        <v>0</v>
      </c>
      <c r="AH24" s="629">
        <f t="shared" si="30"/>
        <v>0</v>
      </c>
      <c r="AI24" s="629">
        <f t="shared" si="31"/>
        <v>0</v>
      </c>
      <c r="AJ24" s="629">
        <f t="shared" si="32"/>
        <v>0</v>
      </c>
      <c r="AK24" s="629">
        <f t="shared" si="33"/>
        <v>0</v>
      </c>
      <c r="AL24" s="629">
        <f t="shared" si="34"/>
        <v>0</v>
      </c>
      <c r="AM24" s="629">
        <f t="shared" si="35"/>
        <v>0</v>
      </c>
      <c r="AN24" s="629">
        <f t="shared" si="36"/>
        <v>0</v>
      </c>
      <c r="AO24" s="629">
        <f t="shared" si="37"/>
        <v>0</v>
      </c>
      <c r="AP24" s="629">
        <f t="shared" si="38"/>
        <v>0</v>
      </c>
      <c r="AQ24" s="629">
        <f t="shared" si="39"/>
        <v>0</v>
      </c>
      <c r="AR24" s="629">
        <f t="shared" si="40"/>
        <v>0</v>
      </c>
      <c r="AS24" s="629">
        <f t="shared" si="41"/>
        <v>0</v>
      </c>
      <c r="AT24" s="629">
        <f t="shared" si="42"/>
        <v>0</v>
      </c>
      <c r="AU24" s="629">
        <f t="shared" si="43"/>
        <v>0</v>
      </c>
      <c r="AV24" s="629">
        <f t="shared" si="44"/>
        <v>0</v>
      </c>
      <c r="AW24" s="629">
        <f t="shared" si="45"/>
        <v>0</v>
      </c>
      <c r="AX24" s="629">
        <f t="shared" si="46"/>
        <v>0</v>
      </c>
      <c r="AY24" s="629">
        <f t="shared" si="47"/>
        <v>0</v>
      </c>
      <c r="AZ24" s="629">
        <f t="shared" si="48"/>
        <v>0</v>
      </c>
      <c r="BA24" s="629">
        <f t="shared" si="49"/>
        <v>0</v>
      </c>
      <c r="BB24" s="629">
        <f t="shared" si="50"/>
        <v>0</v>
      </c>
      <c r="BC24" s="629">
        <f t="shared" si="51"/>
        <v>0</v>
      </c>
    </row>
    <row r="25" spans="1:55" x14ac:dyDescent="0.25">
      <c r="A25" s="477" t="str">
        <f>IF(BasePop.!A31="","",BasePop.!A31)</f>
        <v/>
      </c>
      <c r="B25" s="7">
        <f>BasePop.!L31</f>
        <v>0</v>
      </c>
      <c r="C25" s="7">
        <f t="shared" si="0"/>
        <v>0</v>
      </c>
      <c r="D25" s="7">
        <f t="shared" si="1"/>
        <v>0</v>
      </c>
      <c r="E25" s="7">
        <f t="shared" si="2"/>
        <v>0</v>
      </c>
      <c r="F25" s="7">
        <f t="shared" si="3"/>
        <v>0</v>
      </c>
      <c r="G25" s="7">
        <f t="shared" si="4"/>
        <v>0</v>
      </c>
      <c r="H25" s="629">
        <f t="shared" si="52"/>
        <v>0</v>
      </c>
      <c r="I25" s="629">
        <f t="shared" si="5"/>
        <v>0</v>
      </c>
      <c r="J25" s="629">
        <f t="shared" si="6"/>
        <v>0</v>
      </c>
      <c r="K25" s="629">
        <f t="shared" si="7"/>
        <v>0</v>
      </c>
      <c r="L25" s="629">
        <f t="shared" si="8"/>
        <v>0</v>
      </c>
      <c r="M25" s="629">
        <f t="shared" si="9"/>
        <v>0</v>
      </c>
      <c r="N25" s="629">
        <f t="shared" si="10"/>
        <v>0</v>
      </c>
      <c r="O25" s="629">
        <f t="shared" si="11"/>
        <v>0</v>
      </c>
      <c r="P25" s="629">
        <f t="shared" si="12"/>
        <v>0</v>
      </c>
      <c r="Q25" s="629">
        <f t="shared" si="13"/>
        <v>0</v>
      </c>
      <c r="R25" s="629">
        <f t="shared" si="14"/>
        <v>0</v>
      </c>
      <c r="S25" s="629">
        <f>S$10*$F25</f>
        <v>0</v>
      </c>
      <c r="T25" s="629">
        <f t="shared" si="16"/>
        <v>0</v>
      </c>
      <c r="U25" s="629">
        <f t="shared" si="17"/>
        <v>0</v>
      </c>
      <c r="V25" s="629">
        <f t="shared" si="18"/>
        <v>0</v>
      </c>
      <c r="W25" s="629">
        <f t="shared" si="19"/>
        <v>0</v>
      </c>
      <c r="X25" s="629">
        <f t="shared" si="20"/>
        <v>0</v>
      </c>
      <c r="Y25" s="629">
        <f t="shared" si="21"/>
        <v>0</v>
      </c>
      <c r="Z25" s="629">
        <f t="shared" si="22"/>
        <v>0</v>
      </c>
      <c r="AA25" s="629">
        <f t="shared" si="23"/>
        <v>0</v>
      </c>
      <c r="AB25" s="629">
        <f t="shared" si="24"/>
        <v>0</v>
      </c>
      <c r="AC25" s="629">
        <f t="shared" si="25"/>
        <v>0</v>
      </c>
      <c r="AD25" s="629">
        <f t="shared" si="26"/>
        <v>0</v>
      </c>
      <c r="AE25" s="629">
        <f t="shared" si="27"/>
        <v>0</v>
      </c>
      <c r="AF25" s="629">
        <f t="shared" si="28"/>
        <v>0</v>
      </c>
      <c r="AG25" s="629">
        <f t="shared" si="29"/>
        <v>0</v>
      </c>
      <c r="AH25" s="629">
        <f t="shared" si="30"/>
        <v>0</v>
      </c>
      <c r="AI25" s="629">
        <f t="shared" si="31"/>
        <v>0</v>
      </c>
      <c r="AJ25" s="629">
        <f t="shared" si="32"/>
        <v>0</v>
      </c>
      <c r="AK25" s="629">
        <f t="shared" si="33"/>
        <v>0</v>
      </c>
      <c r="AL25" s="629">
        <f t="shared" si="34"/>
        <v>0</v>
      </c>
      <c r="AM25" s="629">
        <f t="shared" si="35"/>
        <v>0</v>
      </c>
      <c r="AN25" s="629">
        <f t="shared" si="36"/>
        <v>0</v>
      </c>
      <c r="AO25" s="629">
        <f t="shared" si="37"/>
        <v>0</v>
      </c>
      <c r="AP25" s="629">
        <f t="shared" si="38"/>
        <v>0</v>
      </c>
      <c r="AQ25" s="629">
        <f t="shared" si="39"/>
        <v>0</v>
      </c>
      <c r="AR25" s="629">
        <f t="shared" si="40"/>
        <v>0</v>
      </c>
      <c r="AS25" s="629">
        <f t="shared" si="41"/>
        <v>0</v>
      </c>
      <c r="AT25" s="629">
        <f t="shared" si="42"/>
        <v>0</v>
      </c>
      <c r="AU25" s="629">
        <f t="shared" si="43"/>
        <v>0</v>
      </c>
      <c r="AV25" s="629">
        <f t="shared" si="44"/>
        <v>0</v>
      </c>
      <c r="AW25" s="629">
        <f t="shared" si="45"/>
        <v>0</v>
      </c>
      <c r="AX25" s="629">
        <f t="shared" si="46"/>
        <v>0</v>
      </c>
      <c r="AY25" s="629">
        <f t="shared" si="47"/>
        <v>0</v>
      </c>
      <c r="AZ25" s="629">
        <f t="shared" si="48"/>
        <v>0</v>
      </c>
      <c r="BA25" s="629">
        <f t="shared" si="49"/>
        <v>0</v>
      </c>
      <c r="BB25" s="629">
        <f t="shared" si="50"/>
        <v>0</v>
      </c>
      <c r="BC25" s="629">
        <f t="shared" si="51"/>
        <v>0</v>
      </c>
    </row>
    <row r="26" spans="1:55" x14ac:dyDescent="0.25">
      <c r="A26" s="477" t="str">
        <f>IF(BasePop.!A32="","",BasePop.!A32)</f>
        <v/>
      </c>
      <c r="B26" s="7">
        <f>BasePop.!L32</f>
        <v>0</v>
      </c>
      <c r="C26" s="7">
        <f t="shared" si="0"/>
        <v>0</v>
      </c>
      <c r="D26" s="7">
        <f t="shared" si="1"/>
        <v>0</v>
      </c>
      <c r="E26" s="7">
        <f t="shared" si="2"/>
        <v>0</v>
      </c>
      <c r="F26" s="7">
        <f t="shared" si="3"/>
        <v>0</v>
      </c>
      <c r="G26" s="7">
        <f t="shared" si="4"/>
        <v>0</v>
      </c>
      <c r="H26" s="629">
        <f t="shared" si="52"/>
        <v>0</v>
      </c>
      <c r="I26" s="629">
        <f t="shared" si="5"/>
        <v>0</v>
      </c>
      <c r="J26" s="629">
        <f t="shared" si="6"/>
        <v>0</v>
      </c>
      <c r="K26" s="629">
        <f t="shared" si="7"/>
        <v>0</v>
      </c>
      <c r="L26" s="629">
        <f t="shared" si="8"/>
        <v>0</v>
      </c>
      <c r="M26" s="629">
        <f t="shared" si="9"/>
        <v>0</v>
      </c>
      <c r="N26" s="629">
        <f t="shared" si="10"/>
        <v>0</v>
      </c>
      <c r="O26" s="629">
        <f t="shared" si="11"/>
        <v>0</v>
      </c>
      <c r="P26" s="629">
        <f t="shared" si="12"/>
        <v>0</v>
      </c>
      <c r="Q26" s="629">
        <f t="shared" si="13"/>
        <v>0</v>
      </c>
      <c r="R26" s="629">
        <f t="shared" si="14"/>
        <v>0</v>
      </c>
      <c r="S26" s="629">
        <f t="shared" si="15"/>
        <v>0</v>
      </c>
      <c r="T26" s="629">
        <f t="shared" si="16"/>
        <v>0</v>
      </c>
      <c r="U26" s="629">
        <f t="shared" si="17"/>
        <v>0</v>
      </c>
      <c r="V26" s="629">
        <f t="shared" si="18"/>
        <v>0</v>
      </c>
      <c r="W26" s="629">
        <f t="shared" si="19"/>
        <v>0</v>
      </c>
      <c r="X26" s="629">
        <f t="shared" si="20"/>
        <v>0</v>
      </c>
      <c r="Y26" s="629">
        <f t="shared" si="21"/>
        <v>0</v>
      </c>
      <c r="Z26" s="629">
        <f t="shared" si="22"/>
        <v>0</v>
      </c>
      <c r="AA26" s="629">
        <f t="shared" si="23"/>
        <v>0</v>
      </c>
      <c r="AB26" s="629">
        <f t="shared" si="24"/>
        <v>0</v>
      </c>
      <c r="AC26" s="629">
        <f t="shared" si="25"/>
        <v>0</v>
      </c>
      <c r="AD26" s="629">
        <f t="shared" si="26"/>
        <v>0</v>
      </c>
      <c r="AE26" s="629">
        <f t="shared" si="27"/>
        <v>0</v>
      </c>
      <c r="AF26" s="629">
        <f t="shared" si="28"/>
        <v>0</v>
      </c>
      <c r="AG26" s="629">
        <f t="shared" si="29"/>
        <v>0</v>
      </c>
      <c r="AH26" s="629">
        <f t="shared" si="30"/>
        <v>0</v>
      </c>
      <c r="AI26" s="629">
        <f t="shared" si="31"/>
        <v>0</v>
      </c>
      <c r="AJ26" s="629">
        <f t="shared" si="32"/>
        <v>0</v>
      </c>
      <c r="AK26" s="629">
        <f t="shared" si="33"/>
        <v>0</v>
      </c>
      <c r="AL26" s="629">
        <f t="shared" si="34"/>
        <v>0</v>
      </c>
      <c r="AM26" s="629">
        <f t="shared" si="35"/>
        <v>0</v>
      </c>
      <c r="AN26" s="629">
        <f t="shared" si="36"/>
        <v>0</v>
      </c>
      <c r="AO26" s="629">
        <f t="shared" si="37"/>
        <v>0</v>
      </c>
      <c r="AP26" s="629">
        <f t="shared" si="38"/>
        <v>0</v>
      </c>
      <c r="AQ26" s="629">
        <f t="shared" si="39"/>
        <v>0</v>
      </c>
      <c r="AR26" s="629">
        <f t="shared" si="40"/>
        <v>0</v>
      </c>
      <c r="AS26" s="629">
        <f t="shared" si="41"/>
        <v>0</v>
      </c>
      <c r="AT26" s="629">
        <f t="shared" si="42"/>
        <v>0</v>
      </c>
      <c r="AU26" s="629">
        <f t="shared" si="43"/>
        <v>0</v>
      </c>
      <c r="AV26" s="629">
        <f t="shared" si="44"/>
        <v>0</v>
      </c>
      <c r="AW26" s="629">
        <f t="shared" si="45"/>
        <v>0</v>
      </c>
      <c r="AX26" s="629">
        <f t="shared" si="46"/>
        <v>0</v>
      </c>
      <c r="AY26" s="629">
        <f t="shared" si="47"/>
        <v>0</v>
      </c>
      <c r="AZ26" s="629">
        <f t="shared" si="48"/>
        <v>0</v>
      </c>
      <c r="BA26" s="629">
        <f t="shared" si="49"/>
        <v>0</v>
      </c>
      <c r="BB26" s="629">
        <f t="shared" si="50"/>
        <v>0</v>
      </c>
      <c r="BC26" s="629">
        <f t="shared" si="51"/>
        <v>0</v>
      </c>
    </row>
    <row r="27" spans="1:55" x14ac:dyDescent="0.25">
      <c r="A27" s="477" t="str">
        <f>IF(BasePop.!A33="","",BasePop.!A33)</f>
        <v/>
      </c>
      <c r="B27" s="7">
        <f>BasePop.!L33</f>
        <v>0</v>
      </c>
      <c r="C27" s="7">
        <f t="shared" si="0"/>
        <v>0</v>
      </c>
      <c r="D27" s="7">
        <f t="shared" si="1"/>
        <v>0</v>
      </c>
      <c r="E27" s="7">
        <f t="shared" si="2"/>
        <v>0</v>
      </c>
      <c r="F27" s="7">
        <f t="shared" si="3"/>
        <v>0</v>
      </c>
      <c r="G27" s="7">
        <f t="shared" si="4"/>
        <v>0</v>
      </c>
      <c r="H27" s="629">
        <f t="shared" si="52"/>
        <v>0</v>
      </c>
      <c r="I27" s="629">
        <f t="shared" si="5"/>
        <v>0</v>
      </c>
      <c r="J27" s="629">
        <f t="shared" si="6"/>
        <v>0</v>
      </c>
      <c r="K27" s="629">
        <f t="shared" si="7"/>
        <v>0</v>
      </c>
      <c r="L27" s="629">
        <f t="shared" si="8"/>
        <v>0</v>
      </c>
      <c r="M27" s="629">
        <f t="shared" si="9"/>
        <v>0</v>
      </c>
      <c r="N27" s="629">
        <f t="shared" si="10"/>
        <v>0</v>
      </c>
      <c r="O27" s="629">
        <f t="shared" si="11"/>
        <v>0</v>
      </c>
      <c r="P27" s="629">
        <f t="shared" si="12"/>
        <v>0</v>
      </c>
      <c r="Q27" s="629">
        <f t="shared" si="13"/>
        <v>0</v>
      </c>
      <c r="R27" s="629">
        <f t="shared" si="14"/>
        <v>0</v>
      </c>
      <c r="S27" s="629">
        <f t="shared" si="15"/>
        <v>0</v>
      </c>
      <c r="T27" s="629">
        <f t="shared" si="16"/>
        <v>0</v>
      </c>
      <c r="U27" s="629">
        <f t="shared" si="17"/>
        <v>0</v>
      </c>
      <c r="V27" s="629">
        <f t="shared" si="18"/>
        <v>0</v>
      </c>
      <c r="W27" s="629">
        <f t="shared" si="19"/>
        <v>0</v>
      </c>
      <c r="X27" s="629">
        <f t="shared" si="20"/>
        <v>0</v>
      </c>
      <c r="Y27" s="629">
        <f t="shared" si="21"/>
        <v>0</v>
      </c>
      <c r="Z27" s="629">
        <f t="shared" si="22"/>
        <v>0</v>
      </c>
      <c r="AA27" s="629">
        <f t="shared" si="23"/>
        <v>0</v>
      </c>
      <c r="AB27" s="629">
        <f t="shared" si="24"/>
        <v>0</v>
      </c>
      <c r="AC27" s="629">
        <f t="shared" si="25"/>
        <v>0</v>
      </c>
      <c r="AD27" s="629">
        <f t="shared" si="26"/>
        <v>0</v>
      </c>
      <c r="AE27" s="629">
        <f t="shared" si="27"/>
        <v>0</v>
      </c>
      <c r="AF27" s="629">
        <f t="shared" si="28"/>
        <v>0</v>
      </c>
      <c r="AG27" s="629">
        <f t="shared" si="29"/>
        <v>0</v>
      </c>
      <c r="AH27" s="629">
        <f t="shared" si="30"/>
        <v>0</v>
      </c>
      <c r="AI27" s="629">
        <f t="shared" si="31"/>
        <v>0</v>
      </c>
      <c r="AJ27" s="629">
        <f t="shared" si="32"/>
        <v>0</v>
      </c>
      <c r="AK27" s="629">
        <f t="shared" si="33"/>
        <v>0</v>
      </c>
      <c r="AL27" s="629">
        <f t="shared" si="34"/>
        <v>0</v>
      </c>
      <c r="AM27" s="629">
        <f t="shared" si="35"/>
        <v>0</v>
      </c>
      <c r="AN27" s="629">
        <f t="shared" si="36"/>
        <v>0</v>
      </c>
      <c r="AO27" s="629">
        <f t="shared" si="37"/>
        <v>0</v>
      </c>
      <c r="AP27" s="629">
        <f t="shared" si="38"/>
        <v>0</v>
      </c>
      <c r="AQ27" s="629">
        <f t="shared" si="39"/>
        <v>0</v>
      </c>
      <c r="AR27" s="629">
        <f t="shared" si="40"/>
        <v>0</v>
      </c>
      <c r="AS27" s="629">
        <f t="shared" si="41"/>
        <v>0</v>
      </c>
      <c r="AT27" s="629">
        <f t="shared" si="42"/>
        <v>0</v>
      </c>
      <c r="AU27" s="629">
        <f t="shared" si="43"/>
        <v>0</v>
      </c>
      <c r="AV27" s="629">
        <f t="shared" si="44"/>
        <v>0</v>
      </c>
      <c r="AW27" s="629">
        <f t="shared" si="45"/>
        <v>0</v>
      </c>
      <c r="AX27" s="629">
        <f t="shared" si="46"/>
        <v>0</v>
      </c>
      <c r="AY27" s="629">
        <f t="shared" si="47"/>
        <v>0</v>
      </c>
      <c r="AZ27" s="629">
        <f t="shared" si="48"/>
        <v>0</v>
      </c>
      <c r="BA27" s="629">
        <f t="shared" si="49"/>
        <v>0</v>
      </c>
      <c r="BB27" s="629">
        <f t="shared" si="50"/>
        <v>0</v>
      </c>
      <c r="BC27" s="629">
        <f t="shared" si="51"/>
        <v>0</v>
      </c>
    </row>
    <row r="28" spans="1:55" x14ac:dyDescent="0.25">
      <c r="A28" s="477" t="str">
        <f>IF(BasePop.!A34="","",BasePop.!A34)</f>
        <v/>
      </c>
      <c r="B28" s="7">
        <f>BasePop.!L34</f>
        <v>0</v>
      </c>
      <c r="C28" s="7">
        <f t="shared" si="0"/>
        <v>0</v>
      </c>
      <c r="D28" s="7">
        <f t="shared" si="1"/>
        <v>0</v>
      </c>
      <c r="E28" s="7">
        <f t="shared" si="2"/>
        <v>0</v>
      </c>
      <c r="F28" s="7">
        <f t="shared" si="3"/>
        <v>0</v>
      </c>
      <c r="G28" s="7">
        <f t="shared" si="4"/>
        <v>0</v>
      </c>
      <c r="H28" s="629">
        <f t="shared" si="52"/>
        <v>0</v>
      </c>
      <c r="I28" s="629">
        <f t="shared" si="5"/>
        <v>0</v>
      </c>
      <c r="J28" s="629">
        <f t="shared" si="6"/>
        <v>0</v>
      </c>
      <c r="K28" s="629">
        <f t="shared" si="7"/>
        <v>0</v>
      </c>
      <c r="L28" s="629">
        <f t="shared" si="8"/>
        <v>0</v>
      </c>
      <c r="M28" s="629">
        <f t="shared" si="9"/>
        <v>0</v>
      </c>
      <c r="N28" s="629">
        <f t="shared" si="10"/>
        <v>0</v>
      </c>
      <c r="O28" s="629">
        <f t="shared" si="11"/>
        <v>0</v>
      </c>
      <c r="P28" s="629">
        <f t="shared" si="12"/>
        <v>0</v>
      </c>
      <c r="Q28" s="629">
        <f t="shared" si="13"/>
        <v>0</v>
      </c>
      <c r="R28" s="629">
        <f t="shared" si="14"/>
        <v>0</v>
      </c>
      <c r="S28" s="629">
        <f t="shared" si="15"/>
        <v>0</v>
      </c>
      <c r="T28" s="629">
        <f t="shared" si="16"/>
        <v>0</v>
      </c>
      <c r="U28" s="629">
        <f t="shared" si="17"/>
        <v>0</v>
      </c>
      <c r="V28" s="629">
        <f t="shared" si="18"/>
        <v>0</v>
      </c>
      <c r="W28" s="629">
        <f t="shared" si="19"/>
        <v>0</v>
      </c>
      <c r="X28" s="629">
        <f t="shared" si="20"/>
        <v>0</v>
      </c>
      <c r="Y28" s="629">
        <f t="shared" si="21"/>
        <v>0</v>
      </c>
      <c r="Z28" s="629">
        <f t="shared" si="22"/>
        <v>0</v>
      </c>
      <c r="AA28" s="629">
        <f t="shared" si="23"/>
        <v>0</v>
      </c>
      <c r="AB28" s="629">
        <f t="shared" si="24"/>
        <v>0</v>
      </c>
      <c r="AC28" s="629">
        <f t="shared" si="25"/>
        <v>0</v>
      </c>
      <c r="AD28" s="629">
        <f t="shared" si="26"/>
        <v>0</v>
      </c>
      <c r="AE28" s="629">
        <f t="shared" si="27"/>
        <v>0</v>
      </c>
      <c r="AF28" s="629">
        <f t="shared" si="28"/>
        <v>0</v>
      </c>
      <c r="AG28" s="629">
        <f t="shared" si="29"/>
        <v>0</v>
      </c>
      <c r="AH28" s="629">
        <f t="shared" si="30"/>
        <v>0</v>
      </c>
      <c r="AI28" s="629">
        <f t="shared" si="31"/>
        <v>0</v>
      </c>
      <c r="AJ28" s="629">
        <f t="shared" si="32"/>
        <v>0</v>
      </c>
      <c r="AK28" s="629">
        <f t="shared" si="33"/>
        <v>0</v>
      </c>
      <c r="AL28" s="629">
        <f t="shared" si="34"/>
        <v>0</v>
      </c>
      <c r="AM28" s="629">
        <f t="shared" si="35"/>
        <v>0</v>
      </c>
      <c r="AN28" s="629">
        <f t="shared" si="36"/>
        <v>0</v>
      </c>
      <c r="AO28" s="629">
        <f t="shared" si="37"/>
        <v>0</v>
      </c>
      <c r="AP28" s="629">
        <f t="shared" si="38"/>
        <v>0</v>
      </c>
      <c r="AQ28" s="629">
        <f t="shared" si="39"/>
        <v>0</v>
      </c>
      <c r="AR28" s="629">
        <f t="shared" si="40"/>
        <v>0</v>
      </c>
      <c r="AS28" s="629">
        <f t="shared" si="41"/>
        <v>0</v>
      </c>
      <c r="AT28" s="629">
        <f t="shared" si="42"/>
        <v>0</v>
      </c>
      <c r="AU28" s="629">
        <f t="shared" si="43"/>
        <v>0</v>
      </c>
      <c r="AV28" s="629">
        <f t="shared" si="44"/>
        <v>0</v>
      </c>
      <c r="AW28" s="629">
        <f t="shared" si="45"/>
        <v>0</v>
      </c>
      <c r="AX28" s="629">
        <f t="shared" si="46"/>
        <v>0</v>
      </c>
      <c r="AY28" s="629">
        <f t="shared" si="47"/>
        <v>0</v>
      </c>
      <c r="AZ28" s="629">
        <f t="shared" si="48"/>
        <v>0</v>
      </c>
      <c r="BA28" s="629">
        <f t="shared" si="49"/>
        <v>0</v>
      </c>
      <c r="BB28" s="629">
        <f t="shared" si="50"/>
        <v>0</v>
      </c>
      <c r="BC28" s="629">
        <f t="shared" si="51"/>
        <v>0</v>
      </c>
    </row>
    <row r="29" spans="1:55" x14ac:dyDescent="0.25">
      <c r="A29" s="477" t="str">
        <f>IF(BasePop.!A35="","",BasePop.!A35)</f>
        <v/>
      </c>
      <c r="B29" s="7">
        <f>BasePop.!L35</f>
        <v>0</v>
      </c>
      <c r="C29" s="7">
        <f t="shared" si="0"/>
        <v>0</v>
      </c>
      <c r="D29" s="7">
        <f t="shared" si="1"/>
        <v>0</v>
      </c>
      <c r="E29" s="7">
        <f t="shared" si="2"/>
        <v>0</v>
      </c>
      <c r="F29" s="7">
        <f t="shared" si="3"/>
        <v>0</v>
      </c>
      <c r="G29" s="7">
        <f t="shared" si="4"/>
        <v>0</v>
      </c>
      <c r="H29" s="629">
        <f t="shared" si="52"/>
        <v>0</v>
      </c>
      <c r="I29" s="629">
        <f t="shared" si="5"/>
        <v>0</v>
      </c>
      <c r="J29" s="629">
        <f t="shared" si="6"/>
        <v>0</v>
      </c>
      <c r="K29" s="629">
        <f t="shared" si="7"/>
        <v>0</v>
      </c>
      <c r="L29" s="629">
        <f t="shared" si="8"/>
        <v>0</v>
      </c>
      <c r="M29" s="629">
        <f t="shared" si="9"/>
        <v>0</v>
      </c>
      <c r="N29" s="629">
        <f t="shared" si="10"/>
        <v>0</v>
      </c>
      <c r="O29" s="629">
        <f t="shared" si="11"/>
        <v>0</v>
      </c>
      <c r="P29" s="629">
        <f t="shared" si="12"/>
        <v>0</v>
      </c>
      <c r="Q29" s="629">
        <f t="shared" si="13"/>
        <v>0</v>
      </c>
      <c r="R29" s="629">
        <f t="shared" si="14"/>
        <v>0</v>
      </c>
      <c r="S29" s="629">
        <f t="shared" si="15"/>
        <v>0</v>
      </c>
      <c r="T29" s="629">
        <f t="shared" si="16"/>
        <v>0</v>
      </c>
      <c r="U29" s="629">
        <f t="shared" si="17"/>
        <v>0</v>
      </c>
      <c r="V29" s="629">
        <f t="shared" si="18"/>
        <v>0</v>
      </c>
      <c r="W29" s="629">
        <f t="shared" si="19"/>
        <v>0</v>
      </c>
      <c r="X29" s="629">
        <f t="shared" si="20"/>
        <v>0</v>
      </c>
      <c r="Y29" s="629">
        <f t="shared" si="21"/>
        <v>0</v>
      </c>
      <c r="Z29" s="629">
        <f t="shared" si="22"/>
        <v>0</v>
      </c>
      <c r="AA29" s="629">
        <f t="shared" si="23"/>
        <v>0</v>
      </c>
      <c r="AB29" s="629">
        <f t="shared" si="24"/>
        <v>0</v>
      </c>
      <c r="AC29" s="629">
        <f t="shared" si="25"/>
        <v>0</v>
      </c>
      <c r="AD29" s="629">
        <f t="shared" si="26"/>
        <v>0</v>
      </c>
      <c r="AE29" s="629">
        <f t="shared" si="27"/>
        <v>0</v>
      </c>
      <c r="AF29" s="629">
        <f t="shared" si="28"/>
        <v>0</v>
      </c>
      <c r="AG29" s="629">
        <f t="shared" si="29"/>
        <v>0</v>
      </c>
      <c r="AH29" s="629">
        <f t="shared" si="30"/>
        <v>0</v>
      </c>
      <c r="AI29" s="629">
        <f t="shared" si="31"/>
        <v>0</v>
      </c>
      <c r="AJ29" s="629">
        <f t="shared" si="32"/>
        <v>0</v>
      </c>
      <c r="AK29" s="629">
        <f t="shared" si="33"/>
        <v>0</v>
      </c>
      <c r="AL29" s="629">
        <f t="shared" si="34"/>
        <v>0</v>
      </c>
      <c r="AM29" s="629">
        <f t="shared" si="35"/>
        <v>0</v>
      </c>
      <c r="AN29" s="629">
        <f t="shared" si="36"/>
        <v>0</v>
      </c>
      <c r="AO29" s="629">
        <f t="shared" si="37"/>
        <v>0</v>
      </c>
      <c r="AP29" s="629">
        <f t="shared" si="38"/>
        <v>0</v>
      </c>
      <c r="AQ29" s="629">
        <f t="shared" si="39"/>
        <v>0</v>
      </c>
      <c r="AR29" s="629">
        <f t="shared" si="40"/>
        <v>0</v>
      </c>
      <c r="AS29" s="629">
        <f t="shared" si="41"/>
        <v>0</v>
      </c>
      <c r="AT29" s="629">
        <f t="shared" si="42"/>
        <v>0</v>
      </c>
      <c r="AU29" s="629">
        <f t="shared" si="43"/>
        <v>0</v>
      </c>
      <c r="AV29" s="629">
        <f t="shared" si="44"/>
        <v>0</v>
      </c>
      <c r="AW29" s="629">
        <f t="shared" si="45"/>
        <v>0</v>
      </c>
      <c r="AX29" s="629">
        <f t="shared" si="46"/>
        <v>0</v>
      </c>
      <c r="AY29" s="629">
        <f t="shared" si="47"/>
        <v>0</v>
      </c>
      <c r="AZ29" s="629">
        <f t="shared" si="48"/>
        <v>0</v>
      </c>
      <c r="BA29" s="629">
        <f t="shared" si="49"/>
        <v>0</v>
      </c>
      <c r="BB29" s="629">
        <f t="shared" si="50"/>
        <v>0</v>
      </c>
      <c r="BC29" s="629">
        <f t="shared" si="51"/>
        <v>0</v>
      </c>
    </row>
    <row r="30" spans="1:55" x14ac:dyDescent="0.25">
      <c r="A30" s="477" t="str">
        <f>IF(BasePop.!A36="","",BasePop.!A36)</f>
        <v/>
      </c>
      <c r="B30" s="7">
        <f>BasePop.!L36</f>
        <v>0</v>
      </c>
      <c r="C30" s="7">
        <f t="shared" si="0"/>
        <v>0</v>
      </c>
      <c r="D30" s="7">
        <f t="shared" si="1"/>
        <v>0</v>
      </c>
      <c r="E30" s="7">
        <f t="shared" si="2"/>
        <v>0</v>
      </c>
      <c r="F30" s="7">
        <f t="shared" si="3"/>
        <v>0</v>
      </c>
      <c r="G30" s="7">
        <f t="shared" si="4"/>
        <v>0</v>
      </c>
      <c r="H30" s="629">
        <f t="shared" si="52"/>
        <v>0</v>
      </c>
      <c r="I30" s="629">
        <f t="shared" si="5"/>
        <v>0</v>
      </c>
      <c r="J30" s="629">
        <f t="shared" si="6"/>
        <v>0</v>
      </c>
      <c r="K30" s="629">
        <f t="shared" si="7"/>
        <v>0</v>
      </c>
      <c r="L30" s="629">
        <f t="shared" si="8"/>
        <v>0</v>
      </c>
      <c r="M30" s="629">
        <f t="shared" si="9"/>
        <v>0</v>
      </c>
      <c r="N30" s="629">
        <f t="shared" si="10"/>
        <v>0</v>
      </c>
      <c r="O30" s="629">
        <f t="shared" si="11"/>
        <v>0</v>
      </c>
      <c r="P30" s="629">
        <f t="shared" si="12"/>
        <v>0</v>
      </c>
      <c r="Q30" s="629">
        <f t="shared" si="13"/>
        <v>0</v>
      </c>
      <c r="R30" s="629">
        <f t="shared" si="14"/>
        <v>0</v>
      </c>
      <c r="S30" s="629">
        <f t="shared" si="15"/>
        <v>0</v>
      </c>
      <c r="T30" s="629">
        <f t="shared" si="16"/>
        <v>0</v>
      </c>
      <c r="U30" s="629">
        <f t="shared" si="17"/>
        <v>0</v>
      </c>
      <c r="V30" s="629">
        <f t="shared" si="18"/>
        <v>0</v>
      </c>
      <c r="W30" s="629">
        <f t="shared" si="19"/>
        <v>0</v>
      </c>
      <c r="X30" s="629">
        <f t="shared" si="20"/>
        <v>0</v>
      </c>
      <c r="Y30" s="629">
        <f t="shared" si="21"/>
        <v>0</v>
      </c>
      <c r="Z30" s="629">
        <f t="shared" si="22"/>
        <v>0</v>
      </c>
      <c r="AA30" s="629">
        <f t="shared" si="23"/>
        <v>0</v>
      </c>
      <c r="AB30" s="629">
        <f t="shared" si="24"/>
        <v>0</v>
      </c>
      <c r="AC30" s="629">
        <f t="shared" si="25"/>
        <v>0</v>
      </c>
      <c r="AD30" s="629">
        <f t="shared" si="26"/>
        <v>0</v>
      </c>
      <c r="AE30" s="629">
        <f t="shared" si="27"/>
        <v>0</v>
      </c>
      <c r="AF30" s="629">
        <f t="shared" si="28"/>
        <v>0</v>
      </c>
      <c r="AG30" s="629">
        <f t="shared" si="29"/>
        <v>0</v>
      </c>
      <c r="AH30" s="629">
        <f t="shared" si="30"/>
        <v>0</v>
      </c>
      <c r="AI30" s="629">
        <f t="shared" si="31"/>
        <v>0</v>
      </c>
      <c r="AJ30" s="629">
        <f t="shared" si="32"/>
        <v>0</v>
      </c>
      <c r="AK30" s="629">
        <f t="shared" si="33"/>
        <v>0</v>
      </c>
      <c r="AL30" s="629">
        <f t="shared" si="34"/>
        <v>0</v>
      </c>
      <c r="AM30" s="629">
        <f t="shared" si="35"/>
        <v>0</v>
      </c>
      <c r="AN30" s="629">
        <f t="shared" si="36"/>
        <v>0</v>
      </c>
      <c r="AO30" s="629">
        <f t="shared" si="37"/>
        <v>0</v>
      </c>
      <c r="AP30" s="629">
        <f t="shared" si="38"/>
        <v>0</v>
      </c>
      <c r="AQ30" s="629">
        <f t="shared" si="39"/>
        <v>0</v>
      </c>
      <c r="AR30" s="629">
        <f t="shared" si="40"/>
        <v>0</v>
      </c>
      <c r="AS30" s="629">
        <f t="shared" si="41"/>
        <v>0</v>
      </c>
      <c r="AT30" s="629">
        <f t="shared" si="42"/>
        <v>0</v>
      </c>
      <c r="AU30" s="629">
        <f t="shared" si="43"/>
        <v>0</v>
      </c>
      <c r="AV30" s="629">
        <f t="shared" si="44"/>
        <v>0</v>
      </c>
      <c r="AW30" s="629">
        <f t="shared" si="45"/>
        <v>0</v>
      </c>
      <c r="AX30" s="629">
        <f t="shared" si="46"/>
        <v>0</v>
      </c>
      <c r="AY30" s="629">
        <f t="shared" si="47"/>
        <v>0</v>
      </c>
      <c r="AZ30" s="629">
        <f t="shared" si="48"/>
        <v>0</v>
      </c>
      <c r="BA30" s="629">
        <f t="shared" si="49"/>
        <v>0</v>
      </c>
      <c r="BB30" s="629">
        <f t="shared" si="50"/>
        <v>0</v>
      </c>
      <c r="BC30" s="629">
        <f t="shared" si="51"/>
        <v>0</v>
      </c>
    </row>
    <row r="31" spans="1:55" x14ac:dyDescent="0.25">
      <c r="A31" s="477" t="str">
        <f>IF(BasePop.!A37="","",BasePop.!A37)</f>
        <v/>
      </c>
      <c r="B31" s="7">
        <f>BasePop.!L37</f>
        <v>0</v>
      </c>
      <c r="C31" s="7">
        <f t="shared" si="0"/>
        <v>0</v>
      </c>
      <c r="D31" s="7">
        <f t="shared" si="1"/>
        <v>0</v>
      </c>
      <c r="E31" s="7">
        <f t="shared" si="2"/>
        <v>0</v>
      </c>
      <c r="F31" s="7">
        <f t="shared" si="3"/>
        <v>0</v>
      </c>
      <c r="G31" s="7">
        <f t="shared" si="4"/>
        <v>0</v>
      </c>
      <c r="H31" s="629">
        <f t="shared" si="52"/>
        <v>0</v>
      </c>
      <c r="I31" s="629">
        <f t="shared" si="5"/>
        <v>0</v>
      </c>
      <c r="J31" s="629">
        <f t="shared" si="6"/>
        <v>0</v>
      </c>
      <c r="K31" s="629">
        <f t="shared" si="7"/>
        <v>0</v>
      </c>
      <c r="L31" s="629">
        <f t="shared" si="8"/>
        <v>0</v>
      </c>
      <c r="M31" s="629">
        <f t="shared" si="9"/>
        <v>0</v>
      </c>
      <c r="N31" s="629">
        <f t="shared" si="10"/>
        <v>0</v>
      </c>
      <c r="O31" s="629">
        <f t="shared" si="11"/>
        <v>0</v>
      </c>
      <c r="P31" s="629">
        <f t="shared" si="12"/>
        <v>0</v>
      </c>
      <c r="Q31" s="629">
        <f t="shared" si="13"/>
        <v>0</v>
      </c>
      <c r="R31" s="629">
        <f t="shared" si="14"/>
        <v>0</v>
      </c>
      <c r="S31" s="629">
        <f t="shared" si="15"/>
        <v>0</v>
      </c>
      <c r="T31" s="629">
        <f t="shared" si="16"/>
        <v>0</v>
      </c>
      <c r="U31" s="629">
        <f t="shared" si="17"/>
        <v>0</v>
      </c>
      <c r="V31" s="629">
        <f t="shared" si="18"/>
        <v>0</v>
      </c>
      <c r="W31" s="629">
        <f t="shared" si="19"/>
        <v>0</v>
      </c>
      <c r="X31" s="629">
        <f t="shared" si="20"/>
        <v>0</v>
      </c>
      <c r="Y31" s="629">
        <f t="shared" si="21"/>
        <v>0</v>
      </c>
      <c r="Z31" s="629">
        <f t="shared" si="22"/>
        <v>0</v>
      </c>
      <c r="AA31" s="629">
        <f t="shared" si="23"/>
        <v>0</v>
      </c>
      <c r="AB31" s="629">
        <f t="shared" si="24"/>
        <v>0</v>
      </c>
      <c r="AC31" s="629">
        <f t="shared" si="25"/>
        <v>0</v>
      </c>
      <c r="AD31" s="629">
        <f t="shared" si="26"/>
        <v>0</v>
      </c>
      <c r="AE31" s="629">
        <f t="shared" si="27"/>
        <v>0</v>
      </c>
      <c r="AF31" s="629">
        <f t="shared" si="28"/>
        <v>0</v>
      </c>
      <c r="AG31" s="629">
        <f t="shared" si="29"/>
        <v>0</v>
      </c>
      <c r="AH31" s="629">
        <f t="shared" si="30"/>
        <v>0</v>
      </c>
      <c r="AI31" s="629">
        <f t="shared" si="31"/>
        <v>0</v>
      </c>
      <c r="AJ31" s="629">
        <f t="shared" si="32"/>
        <v>0</v>
      </c>
      <c r="AK31" s="629">
        <f t="shared" si="33"/>
        <v>0</v>
      </c>
      <c r="AL31" s="629">
        <f t="shared" si="34"/>
        <v>0</v>
      </c>
      <c r="AM31" s="629">
        <f t="shared" si="35"/>
        <v>0</v>
      </c>
      <c r="AN31" s="629">
        <f t="shared" si="36"/>
        <v>0</v>
      </c>
      <c r="AO31" s="629">
        <f t="shared" si="37"/>
        <v>0</v>
      </c>
      <c r="AP31" s="629">
        <f t="shared" si="38"/>
        <v>0</v>
      </c>
      <c r="AQ31" s="629">
        <f t="shared" si="39"/>
        <v>0</v>
      </c>
      <c r="AR31" s="629">
        <f t="shared" si="40"/>
        <v>0</v>
      </c>
      <c r="AS31" s="629">
        <f t="shared" si="41"/>
        <v>0</v>
      </c>
      <c r="AT31" s="629">
        <f t="shared" si="42"/>
        <v>0</v>
      </c>
      <c r="AU31" s="629">
        <f t="shared" si="43"/>
        <v>0</v>
      </c>
      <c r="AV31" s="629">
        <f t="shared" si="44"/>
        <v>0</v>
      </c>
      <c r="AW31" s="629">
        <f t="shared" si="45"/>
        <v>0</v>
      </c>
      <c r="AX31" s="629">
        <f t="shared" si="46"/>
        <v>0</v>
      </c>
      <c r="AY31" s="629">
        <f t="shared" si="47"/>
        <v>0</v>
      </c>
      <c r="AZ31" s="629">
        <f t="shared" si="48"/>
        <v>0</v>
      </c>
      <c r="BA31" s="629">
        <f t="shared" si="49"/>
        <v>0</v>
      </c>
      <c r="BB31" s="629">
        <f t="shared" si="50"/>
        <v>0</v>
      </c>
      <c r="BC31" s="629">
        <f t="shared" si="51"/>
        <v>0</v>
      </c>
    </row>
    <row r="32" spans="1:55" x14ac:dyDescent="0.25">
      <c r="A32" s="477" t="str">
        <f>IF(BasePop.!A38="","",BasePop.!A38)</f>
        <v/>
      </c>
      <c r="B32" s="7">
        <f>BasePop.!L38</f>
        <v>0</v>
      </c>
      <c r="C32" s="7">
        <f t="shared" si="0"/>
        <v>0</v>
      </c>
      <c r="D32" s="7">
        <f t="shared" si="1"/>
        <v>0</v>
      </c>
      <c r="E32" s="7">
        <f t="shared" si="2"/>
        <v>0</v>
      </c>
      <c r="F32" s="7">
        <f t="shared" si="3"/>
        <v>0</v>
      </c>
      <c r="G32" s="7">
        <f t="shared" si="4"/>
        <v>0</v>
      </c>
      <c r="H32" s="629">
        <f t="shared" si="52"/>
        <v>0</v>
      </c>
      <c r="I32" s="629">
        <f t="shared" si="5"/>
        <v>0</v>
      </c>
      <c r="J32" s="629">
        <f t="shared" si="6"/>
        <v>0</v>
      </c>
      <c r="K32" s="629">
        <f t="shared" si="7"/>
        <v>0</v>
      </c>
      <c r="L32" s="629">
        <f t="shared" si="8"/>
        <v>0</v>
      </c>
      <c r="M32" s="629">
        <f t="shared" si="9"/>
        <v>0</v>
      </c>
      <c r="N32" s="629">
        <f t="shared" si="10"/>
        <v>0</v>
      </c>
      <c r="O32" s="629">
        <f t="shared" si="11"/>
        <v>0</v>
      </c>
      <c r="P32" s="629">
        <f t="shared" si="12"/>
        <v>0</v>
      </c>
      <c r="Q32" s="629">
        <f t="shared" si="13"/>
        <v>0</v>
      </c>
      <c r="R32" s="629">
        <f t="shared" si="14"/>
        <v>0</v>
      </c>
      <c r="S32" s="629">
        <f t="shared" si="15"/>
        <v>0</v>
      </c>
      <c r="T32" s="629">
        <f t="shared" si="16"/>
        <v>0</v>
      </c>
      <c r="U32" s="629">
        <f t="shared" si="17"/>
        <v>0</v>
      </c>
      <c r="V32" s="629">
        <f t="shared" si="18"/>
        <v>0</v>
      </c>
      <c r="W32" s="629">
        <f t="shared" si="19"/>
        <v>0</v>
      </c>
      <c r="X32" s="629">
        <f t="shared" si="20"/>
        <v>0</v>
      </c>
      <c r="Y32" s="629">
        <f t="shared" si="21"/>
        <v>0</v>
      </c>
      <c r="Z32" s="629">
        <f t="shared" si="22"/>
        <v>0</v>
      </c>
      <c r="AA32" s="629">
        <f t="shared" si="23"/>
        <v>0</v>
      </c>
      <c r="AB32" s="629">
        <f t="shared" si="24"/>
        <v>0</v>
      </c>
      <c r="AC32" s="629">
        <f t="shared" si="25"/>
        <v>0</v>
      </c>
      <c r="AD32" s="629">
        <f t="shared" si="26"/>
        <v>0</v>
      </c>
      <c r="AE32" s="629">
        <f t="shared" si="27"/>
        <v>0</v>
      </c>
      <c r="AF32" s="629">
        <f t="shared" si="28"/>
        <v>0</v>
      </c>
      <c r="AG32" s="629">
        <f t="shared" si="29"/>
        <v>0</v>
      </c>
      <c r="AH32" s="629">
        <f t="shared" si="30"/>
        <v>0</v>
      </c>
      <c r="AI32" s="629">
        <f t="shared" si="31"/>
        <v>0</v>
      </c>
      <c r="AJ32" s="629">
        <f t="shared" si="32"/>
        <v>0</v>
      </c>
      <c r="AK32" s="629">
        <f t="shared" si="33"/>
        <v>0</v>
      </c>
      <c r="AL32" s="629">
        <f t="shared" si="34"/>
        <v>0</v>
      </c>
      <c r="AM32" s="629">
        <f t="shared" si="35"/>
        <v>0</v>
      </c>
      <c r="AN32" s="629">
        <f t="shared" si="36"/>
        <v>0</v>
      </c>
      <c r="AO32" s="629">
        <f t="shared" si="37"/>
        <v>0</v>
      </c>
      <c r="AP32" s="629">
        <f t="shared" si="38"/>
        <v>0</v>
      </c>
      <c r="AQ32" s="629">
        <f t="shared" si="39"/>
        <v>0</v>
      </c>
      <c r="AR32" s="629">
        <f t="shared" si="40"/>
        <v>0</v>
      </c>
      <c r="AS32" s="629">
        <f t="shared" si="41"/>
        <v>0</v>
      </c>
      <c r="AT32" s="629">
        <f t="shared" si="42"/>
        <v>0</v>
      </c>
      <c r="AU32" s="629">
        <f t="shared" si="43"/>
        <v>0</v>
      </c>
      <c r="AV32" s="629">
        <f t="shared" si="44"/>
        <v>0</v>
      </c>
      <c r="AW32" s="629">
        <f t="shared" si="45"/>
        <v>0</v>
      </c>
      <c r="AX32" s="629">
        <f t="shared" si="46"/>
        <v>0</v>
      </c>
      <c r="AY32" s="629">
        <f t="shared" si="47"/>
        <v>0</v>
      </c>
      <c r="AZ32" s="629">
        <f t="shared" si="48"/>
        <v>0</v>
      </c>
      <c r="BA32" s="629">
        <f t="shared" si="49"/>
        <v>0</v>
      </c>
      <c r="BB32" s="629">
        <f t="shared" si="50"/>
        <v>0</v>
      </c>
      <c r="BC32" s="629">
        <f t="shared" si="51"/>
        <v>0</v>
      </c>
    </row>
    <row r="33" spans="1:55" x14ac:dyDescent="0.25">
      <c r="A33" s="477" t="str">
        <f>IF(BasePop.!A39="","",BasePop.!A39)</f>
        <v/>
      </c>
      <c r="B33" s="7">
        <f>BasePop.!L39</f>
        <v>0</v>
      </c>
      <c r="C33" s="7">
        <f t="shared" si="0"/>
        <v>0</v>
      </c>
      <c r="D33" s="7">
        <f t="shared" si="1"/>
        <v>0</v>
      </c>
      <c r="E33" s="7">
        <f t="shared" si="2"/>
        <v>0</v>
      </c>
      <c r="F33" s="7">
        <f t="shared" si="3"/>
        <v>0</v>
      </c>
      <c r="G33" s="7">
        <f t="shared" si="4"/>
        <v>0</v>
      </c>
      <c r="H33" s="629">
        <f t="shared" si="52"/>
        <v>0</v>
      </c>
      <c r="I33" s="629">
        <f t="shared" si="5"/>
        <v>0</v>
      </c>
      <c r="J33" s="629">
        <f t="shared" si="6"/>
        <v>0</v>
      </c>
      <c r="K33" s="629">
        <f t="shared" si="7"/>
        <v>0</v>
      </c>
      <c r="L33" s="629">
        <f t="shared" si="8"/>
        <v>0</v>
      </c>
      <c r="M33" s="629">
        <f t="shared" si="9"/>
        <v>0</v>
      </c>
      <c r="N33" s="629">
        <f t="shared" si="10"/>
        <v>0</v>
      </c>
      <c r="O33" s="629">
        <f t="shared" si="11"/>
        <v>0</v>
      </c>
      <c r="P33" s="629">
        <f t="shared" si="12"/>
        <v>0</v>
      </c>
      <c r="Q33" s="629">
        <f t="shared" si="13"/>
        <v>0</v>
      </c>
      <c r="R33" s="629">
        <f t="shared" si="14"/>
        <v>0</v>
      </c>
      <c r="S33" s="629">
        <f t="shared" si="15"/>
        <v>0</v>
      </c>
      <c r="T33" s="629">
        <f t="shared" si="16"/>
        <v>0</v>
      </c>
      <c r="U33" s="629">
        <f t="shared" si="17"/>
        <v>0</v>
      </c>
      <c r="V33" s="629">
        <f t="shared" si="18"/>
        <v>0</v>
      </c>
      <c r="W33" s="629">
        <f t="shared" si="19"/>
        <v>0</v>
      </c>
      <c r="X33" s="629">
        <f t="shared" si="20"/>
        <v>0</v>
      </c>
      <c r="Y33" s="629">
        <f t="shared" si="21"/>
        <v>0</v>
      </c>
      <c r="Z33" s="629">
        <f t="shared" si="22"/>
        <v>0</v>
      </c>
      <c r="AA33" s="629">
        <f t="shared" si="23"/>
        <v>0</v>
      </c>
      <c r="AB33" s="629">
        <f t="shared" si="24"/>
        <v>0</v>
      </c>
      <c r="AC33" s="629">
        <f t="shared" si="25"/>
        <v>0</v>
      </c>
      <c r="AD33" s="629">
        <f t="shared" si="26"/>
        <v>0</v>
      </c>
      <c r="AE33" s="629">
        <f t="shared" si="27"/>
        <v>0</v>
      </c>
      <c r="AF33" s="629">
        <f t="shared" si="28"/>
        <v>0</v>
      </c>
      <c r="AG33" s="629">
        <f t="shared" si="29"/>
        <v>0</v>
      </c>
      <c r="AH33" s="629">
        <f t="shared" si="30"/>
        <v>0</v>
      </c>
      <c r="AI33" s="629">
        <f t="shared" si="31"/>
        <v>0</v>
      </c>
      <c r="AJ33" s="629">
        <f t="shared" si="32"/>
        <v>0</v>
      </c>
      <c r="AK33" s="629">
        <f t="shared" si="33"/>
        <v>0</v>
      </c>
      <c r="AL33" s="629">
        <f t="shared" si="34"/>
        <v>0</v>
      </c>
      <c r="AM33" s="629">
        <f t="shared" si="35"/>
        <v>0</v>
      </c>
      <c r="AN33" s="629">
        <f t="shared" si="36"/>
        <v>0</v>
      </c>
      <c r="AO33" s="629">
        <f t="shared" si="37"/>
        <v>0</v>
      </c>
      <c r="AP33" s="629">
        <f t="shared" si="38"/>
        <v>0</v>
      </c>
      <c r="AQ33" s="629">
        <f t="shared" si="39"/>
        <v>0</v>
      </c>
      <c r="AR33" s="629">
        <f t="shared" si="40"/>
        <v>0</v>
      </c>
      <c r="AS33" s="629">
        <f t="shared" si="41"/>
        <v>0</v>
      </c>
      <c r="AT33" s="629">
        <f t="shared" si="42"/>
        <v>0</v>
      </c>
      <c r="AU33" s="629">
        <f t="shared" si="43"/>
        <v>0</v>
      </c>
      <c r="AV33" s="629">
        <f t="shared" si="44"/>
        <v>0</v>
      </c>
      <c r="AW33" s="629">
        <f t="shared" si="45"/>
        <v>0</v>
      </c>
      <c r="AX33" s="629">
        <f t="shared" si="46"/>
        <v>0</v>
      </c>
      <c r="AY33" s="629">
        <f t="shared" si="47"/>
        <v>0</v>
      </c>
      <c r="AZ33" s="629">
        <f t="shared" si="48"/>
        <v>0</v>
      </c>
      <c r="BA33" s="629">
        <f t="shared" si="49"/>
        <v>0</v>
      </c>
      <c r="BB33" s="629">
        <f t="shared" si="50"/>
        <v>0</v>
      </c>
      <c r="BC33" s="629">
        <f t="shared" si="51"/>
        <v>0</v>
      </c>
    </row>
    <row r="34" spans="1:55" x14ac:dyDescent="0.25">
      <c r="A34" s="477" t="str">
        <f>IF(BasePop.!A40="","",BasePop.!A40)</f>
        <v/>
      </c>
      <c r="B34" s="7">
        <f>BasePop.!L40</f>
        <v>0</v>
      </c>
      <c r="C34" s="7">
        <f t="shared" si="0"/>
        <v>0</v>
      </c>
      <c r="D34" s="7">
        <f t="shared" si="1"/>
        <v>0</v>
      </c>
      <c r="E34" s="7">
        <f t="shared" si="2"/>
        <v>0</v>
      </c>
      <c r="F34" s="7">
        <f t="shared" si="3"/>
        <v>0</v>
      </c>
      <c r="G34" s="7">
        <f t="shared" si="4"/>
        <v>0</v>
      </c>
      <c r="H34" s="629">
        <f t="shared" si="52"/>
        <v>0</v>
      </c>
      <c r="I34" s="629">
        <f t="shared" si="5"/>
        <v>0</v>
      </c>
      <c r="J34" s="629">
        <f t="shared" si="6"/>
        <v>0</v>
      </c>
      <c r="K34" s="629">
        <f t="shared" si="7"/>
        <v>0</v>
      </c>
      <c r="L34" s="629">
        <f t="shared" si="8"/>
        <v>0</v>
      </c>
      <c r="M34" s="629">
        <f t="shared" si="9"/>
        <v>0</v>
      </c>
      <c r="N34" s="629">
        <f t="shared" si="10"/>
        <v>0</v>
      </c>
      <c r="O34" s="629">
        <f t="shared" si="11"/>
        <v>0</v>
      </c>
      <c r="P34" s="629">
        <f t="shared" si="12"/>
        <v>0</v>
      </c>
      <c r="Q34" s="629">
        <f t="shared" si="13"/>
        <v>0</v>
      </c>
      <c r="R34" s="629">
        <f t="shared" si="14"/>
        <v>0</v>
      </c>
      <c r="S34" s="629">
        <f t="shared" si="15"/>
        <v>0</v>
      </c>
      <c r="T34" s="629">
        <f t="shared" si="16"/>
        <v>0</v>
      </c>
      <c r="U34" s="629">
        <f t="shared" si="17"/>
        <v>0</v>
      </c>
      <c r="V34" s="629">
        <f t="shared" si="18"/>
        <v>0</v>
      </c>
      <c r="W34" s="629">
        <f t="shared" si="19"/>
        <v>0</v>
      </c>
      <c r="X34" s="629">
        <f t="shared" si="20"/>
        <v>0</v>
      </c>
      <c r="Y34" s="629">
        <f t="shared" si="21"/>
        <v>0</v>
      </c>
      <c r="Z34" s="629">
        <f t="shared" si="22"/>
        <v>0</v>
      </c>
      <c r="AA34" s="629">
        <f t="shared" si="23"/>
        <v>0</v>
      </c>
      <c r="AB34" s="629">
        <f t="shared" si="24"/>
        <v>0</v>
      </c>
      <c r="AC34" s="629">
        <f t="shared" si="25"/>
        <v>0</v>
      </c>
      <c r="AD34" s="629">
        <f t="shared" si="26"/>
        <v>0</v>
      </c>
      <c r="AE34" s="629">
        <f t="shared" si="27"/>
        <v>0</v>
      </c>
      <c r="AF34" s="629">
        <f t="shared" si="28"/>
        <v>0</v>
      </c>
      <c r="AG34" s="629">
        <f t="shared" si="29"/>
        <v>0</v>
      </c>
      <c r="AH34" s="629">
        <f t="shared" si="30"/>
        <v>0</v>
      </c>
      <c r="AI34" s="629">
        <f t="shared" si="31"/>
        <v>0</v>
      </c>
      <c r="AJ34" s="629">
        <f t="shared" si="32"/>
        <v>0</v>
      </c>
      <c r="AK34" s="629">
        <f t="shared" si="33"/>
        <v>0</v>
      </c>
      <c r="AL34" s="629">
        <f t="shared" si="34"/>
        <v>0</v>
      </c>
      <c r="AM34" s="629">
        <f t="shared" si="35"/>
        <v>0</v>
      </c>
      <c r="AN34" s="629">
        <f t="shared" si="36"/>
        <v>0</v>
      </c>
      <c r="AO34" s="629">
        <f t="shared" si="37"/>
        <v>0</v>
      </c>
      <c r="AP34" s="629">
        <f t="shared" si="38"/>
        <v>0</v>
      </c>
      <c r="AQ34" s="629">
        <f t="shared" si="39"/>
        <v>0</v>
      </c>
      <c r="AR34" s="629">
        <f t="shared" si="40"/>
        <v>0</v>
      </c>
      <c r="AS34" s="629">
        <f t="shared" si="41"/>
        <v>0</v>
      </c>
      <c r="AT34" s="629">
        <f t="shared" si="42"/>
        <v>0</v>
      </c>
      <c r="AU34" s="629">
        <f t="shared" si="43"/>
        <v>0</v>
      </c>
      <c r="AV34" s="629">
        <f t="shared" si="44"/>
        <v>0</v>
      </c>
      <c r="AW34" s="629">
        <f t="shared" si="45"/>
        <v>0</v>
      </c>
      <c r="AX34" s="629">
        <f t="shared" si="46"/>
        <v>0</v>
      </c>
      <c r="AY34" s="629">
        <f t="shared" si="47"/>
        <v>0</v>
      </c>
      <c r="AZ34" s="629">
        <f t="shared" si="48"/>
        <v>0</v>
      </c>
      <c r="BA34" s="629">
        <f t="shared" si="49"/>
        <v>0</v>
      </c>
      <c r="BB34" s="629">
        <f t="shared" si="50"/>
        <v>0</v>
      </c>
      <c r="BC34" s="629">
        <f t="shared" si="51"/>
        <v>0</v>
      </c>
    </row>
    <row r="35" spans="1:55" x14ac:dyDescent="0.25">
      <c r="A35" s="477" t="str">
        <f>IF(BasePop.!A41="","",BasePop.!A41)</f>
        <v/>
      </c>
      <c r="B35" s="7">
        <f>BasePop.!L41</f>
        <v>0</v>
      </c>
      <c r="C35" s="7">
        <f t="shared" si="0"/>
        <v>0</v>
      </c>
      <c r="D35" s="7">
        <f t="shared" si="1"/>
        <v>0</v>
      </c>
      <c r="E35" s="7">
        <f t="shared" si="2"/>
        <v>0</v>
      </c>
      <c r="F35" s="7">
        <f t="shared" si="3"/>
        <v>0</v>
      </c>
      <c r="G35" s="7">
        <f t="shared" si="4"/>
        <v>0</v>
      </c>
      <c r="H35" s="629">
        <f t="shared" si="52"/>
        <v>0</v>
      </c>
      <c r="I35" s="629">
        <f t="shared" si="5"/>
        <v>0</v>
      </c>
      <c r="J35" s="629">
        <f t="shared" si="6"/>
        <v>0</v>
      </c>
      <c r="K35" s="629">
        <f t="shared" si="7"/>
        <v>0</v>
      </c>
      <c r="L35" s="629">
        <f t="shared" si="8"/>
        <v>0</v>
      </c>
      <c r="M35" s="629">
        <f t="shared" si="9"/>
        <v>0</v>
      </c>
      <c r="N35" s="629">
        <f t="shared" si="10"/>
        <v>0</v>
      </c>
      <c r="O35" s="629">
        <f t="shared" si="11"/>
        <v>0</v>
      </c>
      <c r="P35" s="629">
        <f t="shared" si="12"/>
        <v>0</v>
      </c>
      <c r="Q35" s="629">
        <f t="shared" si="13"/>
        <v>0</v>
      </c>
      <c r="R35" s="629">
        <f t="shared" si="14"/>
        <v>0</v>
      </c>
      <c r="S35" s="629">
        <f t="shared" si="15"/>
        <v>0</v>
      </c>
      <c r="T35" s="629">
        <f t="shared" si="16"/>
        <v>0</v>
      </c>
      <c r="U35" s="629">
        <f t="shared" si="17"/>
        <v>0</v>
      </c>
      <c r="V35" s="629">
        <f t="shared" si="18"/>
        <v>0</v>
      </c>
      <c r="W35" s="629">
        <f t="shared" si="19"/>
        <v>0</v>
      </c>
      <c r="X35" s="629">
        <f t="shared" si="20"/>
        <v>0</v>
      </c>
      <c r="Y35" s="629">
        <f t="shared" si="21"/>
        <v>0</v>
      </c>
      <c r="Z35" s="629">
        <f t="shared" si="22"/>
        <v>0</v>
      </c>
      <c r="AA35" s="629">
        <f t="shared" si="23"/>
        <v>0</v>
      </c>
      <c r="AB35" s="629">
        <f t="shared" si="24"/>
        <v>0</v>
      </c>
      <c r="AC35" s="629">
        <f t="shared" si="25"/>
        <v>0</v>
      </c>
      <c r="AD35" s="629">
        <f t="shared" si="26"/>
        <v>0</v>
      </c>
      <c r="AE35" s="629">
        <f t="shared" si="27"/>
        <v>0</v>
      </c>
      <c r="AF35" s="629">
        <f t="shared" si="28"/>
        <v>0</v>
      </c>
      <c r="AG35" s="629">
        <f t="shared" si="29"/>
        <v>0</v>
      </c>
      <c r="AH35" s="629">
        <f t="shared" si="30"/>
        <v>0</v>
      </c>
      <c r="AI35" s="629">
        <f t="shared" si="31"/>
        <v>0</v>
      </c>
      <c r="AJ35" s="629">
        <f t="shared" si="32"/>
        <v>0</v>
      </c>
      <c r="AK35" s="629">
        <f t="shared" si="33"/>
        <v>0</v>
      </c>
      <c r="AL35" s="629">
        <f t="shared" si="34"/>
        <v>0</v>
      </c>
      <c r="AM35" s="629">
        <f t="shared" si="35"/>
        <v>0</v>
      </c>
      <c r="AN35" s="629">
        <f t="shared" si="36"/>
        <v>0</v>
      </c>
      <c r="AO35" s="629">
        <f t="shared" si="37"/>
        <v>0</v>
      </c>
      <c r="AP35" s="629">
        <f t="shared" si="38"/>
        <v>0</v>
      </c>
      <c r="AQ35" s="629">
        <f t="shared" si="39"/>
        <v>0</v>
      </c>
      <c r="AR35" s="629">
        <f t="shared" si="40"/>
        <v>0</v>
      </c>
      <c r="AS35" s="629">
        <f t="shared" si="41"/>
        <v>0</v>
      </c>
      <c r="AT35" s="629">
        <f t="shared" si="42"/>
        <v>0</v>
      </c>
      <c r="AU35" s="629">
        <f t="shared" si="43"/>
        <v>0</v>
      </c>
      <c r="AV35" s="629">
        <f t="shared" si="44"/>
        <v>0</v>
      </c>
      <c r="AW35" s="629">
        <f t="shared" si="45"/>
        <v>0</v>
      </c>
      <c r="AX35" s="629">
        <f t="shared" si="46"/>
        <v>0</v>
      </c>
      <c r="AY35" s="629">
        <f t="shared" si="47"/>
        <v>0</v>
      </c>
      <c r="AZ35" s="629">
        <f t="shared" si="48"/>
        <v>0</v>
      </c>
      <c r="BA35" s="629">
        <f t="shared" si="49"/>
        <v>0</v>
      </c>
      <c r="BB35" s="629">
        <f t="shared" si="50"/>
        <v>0</v>
      </c>
      <c r="BC35" s="629">
        <f t="shared" si="51"/>
        <v>0</v>
      </c>
    </row>
    <row r="36" spans="1:55" x14ac:dyDescent="0.25">
      <c r="A36" s="477" t="str">
        <f>IF(BasePop.!A42="","",BasePop.!A42)</f>
        <v/>
      </c>
      <c r="B36" s="7">
        <f>BasePop.!L42</f>
        <v>0</v>
      </c>
      <c r="C36" s="7">
        <f t="shared" si="0"/>
        <v>0</v>
      </c>
      <c r="D36" s="7">
        <f t="shared" si="1"/>
        <v>0</v>
      </c>
      <c r="E36" s="7">
        <f t="shared" si="2"/>
        <v>0</v>
      </c>
      <c r="F36" s="7">
        <f t="shared" si="3"/>
        <v>0</v>
      </c>
      <c r="G36" s="7">
        <f t="shared" si="4"/>
        <v>0</v>
      </c>
      <c r="H36" s="629">
        <f t="shared" si="52"/>
        <v>0</v>
      </c>
      <c r="I36" s="629">
        <f t="shared" si="5"/>
        <v>0</v>
      </c>
      <c r="J36" s="629">
        <f t="shared" si="6"/>
        <v>0</v>
      </c>
      <c r="K36" s="629">
        <f t="shared" si="7"/>
        <v>0</v>
      </c>
      <c r="L36" s="629">
        <f t="shared" si="8"/>
        <v>0</v>
      </c>
      <c r="M36" s="629">
        <f t="shared" si="9"/>
        <v>0</v>
      </c>
      <c r="N36" s="629">
        <f t="shared" si="10"/>
        <v>0</v>
      </c>
      <c r="O36" s="629">
        <f t="shared" si="11"/>
        <v>0</v>
      </c>
      <c r="P36" s="629">
        <f t="shared" si="12"/>
        <v>0</v>
      </c>
      <c r="Q36" s="629">
        <f t="shared" si="13"/>
        <v>0</v>
      </c>
      <c r="R36" s="629">
        <f t="shared" si="14"/>
        <v>0</v>
      </c>
      <c r="S36" s="629">
        <f t="shared" si="15"/>
        <v>0</v>
      </c>
      <c r="T36" s="629">
        <f t="shared" si="16"/>
        <v>0</v>
      </c>
      <c r="U36" s="629">
        <f t="shared" si="17"/>
        <v>0</v>
      </c>
      <c r="V36" s="629">
        <f t="shared" si="18"/>
        <v>0</v>
      </c>
      <c r="W36" s="629">
        <f t="shared" si="19"/>
        <v>0</v>
      </c>
      <c r="X36" s="629">
        <f t="shared" si="20"/>
        <v>0</v>
      </c>
      <c r="Y36" s="629">
        <f t="shared" si="21"/>
        <v>0</v>
      </c>
      <c r="Z36" s="629">
        <f t="shared" si="22"/>
        <v>0</v>
      </c>
      <c r="AA36" s="629">
        <f t="shared" si="23"/>
        <v>0</v>
      </c>
      <c r="AB36" s="629">
        <f t="shared" si="24"/>
        <v>0</v>
      </c>
      <c r="AC36" s="629">
        <f t="shared" si="25"/>
        <v>0</v>
      </c>
      <c r="AD36" s="629">
        <f t="shared" si="26"/>
        <v>0</v>
      </c>
      <c r="AE36" s="629">
        <f t="shared" si="27"/>
        <v>0</v>
      </c>
      <c r="AF36" s="629">
        <f t="shared" si="28"/>
        <v>0</v>
      </c>
      <c r="AG36" s="629">
        <f t="shared" si="29"/>
        <v>0</v>
      </c>
      <c r="AH36" s="629">
        <f t="shared" si="30"/>
        <v>0</v>
      </c>
      <c r="AI36" s="629">
        <f t="shared" si="31"/>
        <v>0</v>
      </c>
      <c r="AJ36" s="629">
        <f t="shared" si="32"/>
        <v>0</v>
      </c>
      <c r="AK36" s="629">
        <f t="shared" si="33"/>
        <v>0</v>
      </c>
      <c r="AL36" s="629">
        <f t="shared" si="34"/>
        <v>0</v>
      </c>
      <c r="AM36" s="629">
        <f t="shared" si="35"/>
        <v>0</v>
      </c>
      <c r="AN36" s="629">
        <f t="shared" si="36"/>
        <v>0</v>
      </c>
      <c r="AO36" s="629">
        <f t="shared" si="37"/>
        <v>0</v>
      </c>
      <c r="AP36" s="629">
        <f t="shared" si="38"/>
        <v>0</v>
      </c>
      <c r="AQ36" s="629">
        <f t="shared" si="39"/>
        <v>0</v>
      </c>
      <c r="AR36" s="629">
        <f t="shared" si="40"/>
        <v>0</v>
      </c>
      <c r="AS36" s="629">
        <f t="shared" si="41"/>
        <v>0</v>
      </c>
      <c r="AT36" s="629">
        <f t="shared" si="42"/>
        <v>0</v>
      </c>
      <c r="AU36" s="629">
        <f t="shared" si="43"/>
        <v>0</v>
      </c>
      <c r="AV36" s="629">
        <f t="shared" si="44"/>
        <v>0</v>
      </c>
      <c r="AW36" s="629">
        <f t="shared" si="45"/>
        <v>0</v>
      </c>
      <c r="AX36" s="629">
        <f t="shared" si="46"/>
        <v>0</v>
      </c>
      <c r="AY36" s="629">
        <f t="shared" si="47"/>
        <v>0</v>
      </c>
      <c r="AZ36" s="629">
        <f t="shared" si="48"/>
        <v>0</v>
      </c>
      <c r="BA36" s="629">
        <f t="shared" si="49"/>
        <v>0</v>
      </c>
      <c r="BB36" s="629">
        <f t="shared" si="50"/>
        <v>0</v>
      </c>
      <c r="BC36" s="629">
        <f t="shared" si="51"/>
        <v>0</v>
      </c>
    </row>
    <row r="37" spans="1:55" x14ac:dyDescent="0.25">
      <c r="A37" s="477" t="str">
        <f>IF(BasePop.!A43="","",BasePop.!A43)</f>
        <v/>
      </c>
      <c r="B37" s="7">
        <f>BasePop.!L43</f>
        <v>0</v>
      </c>
      <c r="C37" s="7">
        <f t="shared" si="0"/>
        <v>0</v>
      </c>
      <c r="D37" s="7">
        <f t="shared" si="1"/>
        <v>0</v>
      </c>
      <c r="E37" s="7">
        <f t="shared" si="2"/>
        <v>0</v>
      </c>
      <c r="F37" s="7">
        <f t="shared" si="3"/>
        <v>0</v>
      </c>
      <c r="G37" s="7">
        <f t="shared" si="4"/>
        <v>0</v>
      </c>
      <c r="H37" s="629">
        <f t="shared" si="52"/>
        <v>0</v>
      </c>
      <c r="I37" s="629">
        <f t="shared" si="5"/>
        <v>0</v>
      </c>
      <c r="J37" s="629">
        <f t="shared" si="6"/>
        <v>0</v>
      </c>
      <c r="K37" s="629">
        <f t="shared" si="7"/>
        <v>0</v>
      </c>
      <c r="L37" s="629">
        <f t="shared" si="8"/>
        <v>0</v>
      </c>
      <c r="M37" s="629">
        <f t="shared" si="9"/>
        <v>0</v>
      </c>
      <c r="N37" s="629">
        <f t="shared" si="10"/>
        <v>0</v>
      </c>
      <c r="O37" s="629">
        <f t="shared" si="11"/>
        <v>0</v>
      </c>
      <c r="P37" s="629">
        <f t="shared" si="12"/>
        <v>0</v>
      </c>
      <c r="Q37" s="629">
        <f t="shared" si="13"/>
        <v>0</v>
      </c>
      <c r="R37" s="629">
        <f t="shared" si="14"/>
        <v>0</v>
      </c>
      <c r="S37" s="629">
        <f t="shared" si="15"/>
        <v>0</v>
      </c>
      <c r="T37" s="629">
        <f t="shared" si="16"/>
        <v>0</v>
      </c>
      <c r="U37" s="629">
        <f t="shared" si="17"/>
        <v>0</v>
      </c>
      <c r="V37" s="629">
        <f t="shared" si="18"/>
        <v>0</v>
      </c>
      <c r="W37" s="629">
        <f t="shared" si="19"/>
        <v>0</v>
      </c>
      <c r="X37" s="629">
        <f t="shared" si="20"/>
        <v>0</v>
      </c>
      <c r="Y37" s="629">
        <f t="shared" si="21"/>
        <v>0</v>
      </c>
      <c r="Z37" s="629">
        <f t="shared" si="22"/>
        <v>0</v>
      </c>
      <c r="AA37" s="629">
        <f t="shared" si="23"/>
        <v>0</v>
      </c>
      <c r="AB37" s="629">
        <f t="shared" si="24"/>
        <v>0</v>
      </c>
      <c r="AC37" s="629">
        <f t="shared" si="25"/>
        <v>0</v>
      </c>
      <c r="AD37" s="629">
        <f t="shared" si="26"/>
        <v>0</v>
      </c>
      <c r="AE37" s="629">
        <f t="shared" si="27"/>
        <v>0</v>
      </c>
      <c r="AF37" s="629">
        <f t="shared" si="28"/>
        <v>0</v>
      </c>
      <c r="AG37" s="629">
        <f t="shared" si="29"/>
        <v>0</v>
      </c>
      <c r="AH37" s="629">
        <f t="shared" si="30"/>
        <v>0</v>
      </c>
      <c r="AI37" s="629">
        <f t="shared" si="31"/>
        <v>0</v>
      </c>
      <c r="AJ37" s="629">
        <f t="shared" si="32"/>
        <v>0</v>
      </c>
      <c r="AK37" s="629">
        <f t="shared" si="33"/>
        <v>0</v>
      </c>
      <c r="AL37" s="629">
        <f t="shared" si="34"/>
        <v>0</v>
      </c>
      <c r="AM37" s="629">
        <f t="shared" si="35"/>
        <v>0</v>
      </c>
      <c r="AN37" s="629">
        <f t="shared" si="36"/>
        <v>0</v>
      </c>
      <c r="AO37" s="629">
        <f t="shared" si="37"/>
        <v>0</v>
      </c>
      <c r="AP37" s="629">
        <f t="shared" si="38"/>
        <v>0</v>
      </c>
      <c r="AQ37" s="629">
        <f t="shared" si="39"/>
        <v>0</v>
      </c>
      <c r="AR37" s="629">
        <f t="shared" si="40"/>
        <v>0</v>
      </c>
      <c r="AS37" s="629">
        <f t="shared" si="41"/>
        <v>0</v>
      </c>
      <c r="AT37" s="629">
        <f t="shared" si="42"/>
        <v>0</v>
      </c>
      <c r="AU37" s="629">
        <f t="shared" si="43"/>
        <v>0</v>
      </c>
      <c r="AV37" s="629">
        <f t="shared" si="44"/>
        <v>0</v>
      </c>
      <c r="AW37" s="629">
        <f t="shared" si="45"/>
        <v>0</v>
      </c>
      <c r="AX37" s="629">
        <f t="shared" si="46"/>
        <v>0</v>
      </c>
      <c r="AY37" s="629">
        <f t="shared" si="47"/>
        <v>0</v>
      </c>
      <c r="AZ37" s="629">
        <f t="shared" si="48"/>
        <v>0</v>
      </c>
      <c r="BA37" s="629">
        <f t="shared" si="49"/>
        <v>0</v>
      </c>
      <c r="BB37" s="629">
        <f t="shared" si="50"/>
        <v>0</v>
      </c>
      <c r="BC37" s="629">
        <f t="shared" si="51"/>
        <v>0</v>
      </c>
    </row>
    <row r="38" spans="1:55" x14ac:dyDescent="0.25">
      <c r="A38" s="477" t="str">
        <f>IF(BasePop.!A44="","",BasePop.!A44)</f>
        <v/>
      </c>
      <c r="B38" s="7">
        <f>BasePop.!L44</f>
        <v>0</v>
      </c>
      <c r="C38" s="7">
        <f t="shared" si="0"/>
        <v>0</v>
      </c>
      <c r="D38" s="7">
        <f t="shared" si="1"/>
        <v>0</v>
      </c>
      <c r="E38" s="7">
        <f t="shared" si="2"/>
        <v>0</v>
      </c>
      <c r="F38" s="7">
        <f t="shared" si="3"/>
        <v>0</v>
      </c>
      <c r="G38" s="7">
        <f t="shared" si="4"/>
        <v>0</v>
      </c>
      <c r="H38" s="629">
        <f t="shared" si="52"/>
        <v>0</v>
      </c>
      <c r="I38" s="629">
        <f t="shared" si="5"/>
        <v>0</v>
      </c>
      <c r="J38" s="629">
        <f t="shared" si="6"/>
        <v>0</v>
      </c>
      <c r="K38" s="629">
        <f t="shared" si="7"/>
        <v>0</v>
      </c>
      <c r="L38" s="629">
        <f t="shared" si="8"/>
        <v>0</v>
      </c>
      <c r="M38" s="629">
        <f t="shared" si="9"/>
        <v>0</v>
      </c>
      <c r="N38" s="629">
        <f t="shared" si="10"/>
        <v>0</v>
      </c>
      <c r="O38" s="629">
        <f t="shared" si="11"/>
        <v>0</v>
      </c>
      <c r="P38" s="629">
        <f t="shared" si="12"/>
        <v>0</v>
      </c>
      <c r="Q38" s="629">
        <f t="shared" si="13"/>
        <v>0</v>
      </c>
      <c r="R38" s="629">
        <f t="shared" si="14"/>
        <v>0</v>
      </c>
      <c r="S38" s="629">
        <f t="shared" si="15"/>
        <v>0</v>
      </c>
      <c r="T38" s="629">
        <f t="shared" si="16"/>
        <v>0</v>
      </c>
      <c r="U38" s="629">
        <f t="shared" si="17"/>
        <v>0</v>
      </c>
      <c r="V38" s="629">
        <f t="shared" si="18"/>
        <v>0</v>
      </c>
      <c r="W38" s="629">
        <f t="shared" si="19"/>
        <v>0</v>
      </c>
      <c r="X38" s="629">
        <f t="shared" si="20"/>
        <v>0</v>
      </c>
      <c r="Y38" s="629">
        <f t="shared" si="21"/>
        <v>0</v>
      </c>
      <c r="Z38" s="629">
        <f t="shared" si="22"/>
        <v>0</v>
      </c>
      <c r="AA38" s="629">
        <f t="shared" si="23"/>
        <v>0</v>
      </c>
      <c r="AB38" s="629">
        <f t="shared" si="24"/>
        <v>0</v>
      </c>
      <c r="AC38" s="629">
        <f t="shared" si="25"/>
        <v>0</v>
      </c>
      <c r="AD38" s="629">
        <f t="shared" si="26"/>
        <v>0</v>
      </c>
      <c r="AE38" s="629">
        <f t="shared" si="27"/>
        <v>0</v>
      </c>
      <c r="AF38" s="629">
        <f t="shared" si="28"/>
        <v>0</v>
      </c>
      <c r="AG38" s="629">
        <f t="shared" si="29"/>
        <v>0</v>
      </c>
      <c r="AH38" s="629">
        <f t="shared" si="30"/>
        <v>0</v>
      </c>
      <c r="AI38" s="629">
        <f t="shared" si="31"/>
        <v>0</v>
      </c>
      <c r="AJ38" s="629">
        <f t="shared" si="32"/>
        <v>0</v>
      </c>
      <c r="AK38" s="629">
        <f t="shared" si="33"/>
        <v>0</v>
      </c>
      <c r="AL38" s="629">
        <f t="shared" si="34"/>
        <v>0</v>
      </c>
      <c r="AM38" s="629">
        <f t="shared" si="35"/>
        <v>0</v>
      </c>
      <c r="AN38" s="629">
        <f t="shared" si="36"/>
        <v>0</v>
      </c>
      <c r="AO38" s="629">
        <f t="shared" si="37"/>
        <v>0</v>
      </c>
      <c r="AP38" s="629">
        <f t="shared" si="38"/>
        <v>0</v>
      </c>
      <c r="AQ38" s="629">
        <f t="shared" si="39"/>
        <v>0</v>
      </c>
      <c r="AR38" s="629">
        <f t="shared" si="40"/>
        <v>0</v>
      </c>
      <c r="AS38" s="629">
        <f t="shared" si="41"/>
        <v>0</v>
      </c>
      <c r="AT38" s="629">
        <f t="shared" si="42"/>
        <v>0</v>
      </c>
      <c r="AU38" s="629">
        <f t="shared" si="43"/>
        <v>0</v>
      </c>
      <c r="AV38" s="629">
        <f t="shared" si="44"/>
        <v>0</v>
      </c>
      <c r="AW38" s="629">
        <f t="shared" si="45"/>
        <v>0</v>
      </c>
      <c r="AX38" s="629">
        <f t="shared" si="46"/>
        <v>0</v>
      </c>
      <c r="AY38" s="629">
        <f t="shared" si="47"/>
        <v>0</v>
      </c>
      <c r="AZ38" s="629">
        <f t="shared" si="48"/>
        <v>0</v>
      </c>
      <c r="BA38" s="629">
        <f t="shared" si="49"/>
        <v>0</v>
      </c>
      <c r="BB38" s="629">
        <f t="shared" si="50"/>
        <v>0</v>
      </c>
      <c r="BC38" s="629">
        <f t="shared" si="51"/>
        <v>0</v>
      </c>
    </row>
    <row r="39" spans="1:55" x14ac:dyDescent="0.25">
      <c r="A39" s="477" t="str">
        <f>IF(BasePop.!A45="","",BasePop.!A45)</f>
        <v/>
      </c>
      <c r="B39" s="7">
        <f>BasePop.!L45</f>
        <v>0</v>
      </c>
      <c r="C39" s="7">
        <f t="shared" si="0"/>
        <v>0</v>
      </c>
      <c r="D39" s="7">
        <f t="shared" si="1"/>
        <v>0</v>
      </c>
      <c r="E39" s="7">
        <f t="shared" si="2"/>
        <v>0</v>
      </c>
      <c r="F39" s="7">
        <f t="shared" si="3"/>
        <v>0</v>
      </c>
      <c r="G39" s="7">
        <f t="shared" si="4"/>
        <v>0</v>
      </c>
      <c r="H39" s="629">
        <f t="shared" si="52"/>
        <v>0</v>
      </c>
      <c r="I39" s="629">
        <f t="shared" si="5"/>
        <v>0</v>
      </c>
      <c r="J39" s="629">
        <f t="shared" si="6"/>
        <v>0</v>
      </c>
      <c r="K39" s="629">
        <f t="shared" si="7"/>
        <v>0</v>
      </c>
      <c r="L39" s="629">
        <f t="shared" si="8"/>
        <v>0</v>
      </c>
      <c r="M39" s="629">
        <f t="shared" si="9"/>
        <v>0</v>
      </c>
      <c r="N39" s="629">
        <f t="shared" si="10"/>
        <v>0</v>
      </c>
      <c r="O39" s="629">
        <f t="shared" si="11"/>
        <v>0</v>
      </c>
      <c r="P39" s="629">
        <f t="shared" si="12"/>
        <v>0</v>
      </c>
      <c r="Q39" s="629">
        <f t="shared" si="13"/>
        <v>0</v>
      </c>
      <c r="R39" s="629">
        <f t="shared" si="14"/>
        <v>0</v>
      </c>
      <c r="S39" s="629">
        <f t="shared" si="15"/>
        <v>0</v>
      </c>
      <c r="T39" s="629">
        <f t="shared" si="16"/>
        <v>0</v>
      </c>
      <c r="U39" s="629">
        <f t="shared" si="17"/>
        <v>0</v>
      </c>
      <c r="V39" s="629">
        <f t="shared" si="18"/>
        <v>0</v>
      </c>
      <c r="W39" s="629">
        <f t="shared" si="19"/>
        <v>0</v>
      </c>
      <c r="X39" s="629">
        <f t="shared" si="20"/>
        <v>0</v>
      </c>
      <c r="Y39" s="629">
        <f t="shared" si="21"/>
        <v>0</v>
      </c>
      <c r="Z39" s="629">
        <f t="shared" si="22"/>
        <v>0</v>
      </c>
      <c r="AA39" s="629">
        <f t="shared" si="23"/>
        <v>0</v>
      </c>
      <c r="AB39" s="629">
        <f t="shared" si="24"/>
        <v>0</v>
      </c>
      <c r="AC39" s="629">
        <f t="shared" si="25"/>
        <v>0</v>
      </c>
      <c r="AD39" s="629">
        <f t="shared" si="26"/>
        <v>0</v>
      </c>
      <c r="AE39" s="629">
        <f t="shared" si="27"/>
        <v>0</v>
      </c>
      <c r="AF39" s="629">
        <f t="shared" si="28"/>
        <v>0</v>
      </c>
      <c r="AG39" s="629">
        <f t="shared" si="29"/>
        <v>0</v>
      </c>
      <c r="AH39" s="629">
        <f t="shared" si="30"/>
        <v>0</v>
      </c>
      <c r="AI39" s="629">
        <f t="shared" si="31"/>
        <v>0</v>
      </c>
      <c r="AJ39" s="629">
        <f t="shared" si="32"/>
        <v>0</v>
      </c>
      <c r="AK39" s="629">
        <f t="shared" si="33"/>
        <v>0</v>
      </c>
      <c r="AL39" s="629">
        <f t="shared" si="34"/>
        <v>0</v>
      </c>
      <c r="AM39" s="629">
        <f t="shared" si="35"/>
        <v>0</v>
      </c>
      <c r="AN39" s="629">
        <f t="shared" si="36"/>
        <v>0</v>
      </c>
      <c r="AO39" s="629">
        <f t="shared" si="37"/>
        <v>0</v>
      </c>
      <c r="AP39" s="629">
        <f t="shared" si="38"/>
        <v>0</v>
      </c>
      <c r="AQ39" s="629">
        <f t="shared" si="39"/>
        <v>0</v>
      </c>
      <c r="AR39" s="629">
        <f t="shared" si="40"/>
        <v>0</v>
      </c>
      <c r="AS39" s="629">
        <f t="shared" si="41"/>
        <v>0</v>
      </c>
      <c r="AT39" s="629">
        <f t="shared" si="42"/>
        <v>0</v>
      </c>
      <c r="AU39" s="629">
        <f t="shared" si="43"/>
        <v>0</v>
      </c>
      <c r="AV39" s="629">
        <f t="shared" si="44"/>
        <v>0</v>
      </c>
      <c r="AW39" s="629">
        <f t="shared" si="45"/>
        <v>0</v>
      </c>
      <c r="AX39" s="629">
        <f t="shared" si="46"/>
        <v>0</v>
      </c>
      <c r="AY39" s="629">
        <f t="shared" si="47"/>
        <v>0</v>
      </c>
      <c r="AZ39" s="629">
        <f t="shared" si="48"/>
        <v>0</v>
      </c>
      <c r="BA39" s="629">
        <f t="shared" si="49"/>
        <v>0</v>
      </c>
      <c r="BB39" s="629">
        <f t="shared" si="50"/>
        <v>0</v>
      </c>
      <c r="BC39" s="629">
        <f t="shared" si="51"/>
        <v>0</v>
      </c>
    </row>
    <row r="40" spans="1:55" x14ac:dyDescent="0.25">
      <c r="A40" s="477" t="str">
        <f>IF(BasePop.!A46="","",BasePop.!A46)</f>
        <v/>
      </c>
      <c r="B40" s="7">
        <f>BasePop.!L46</f>
        <v>0</v>
      </c>
      <c r="C40" s="7">
        <f t="shared" si="0"/>
        <v>0</v>
      </c>
      <c r="D40" s="7">
        <f t="shared" si="1"/>
        <v>0</v>
      </c>
      <c r="E40" s="7">
        <f t="shared" si="2"/>
        <v>0</v>
      </c>
      <c r="F40" s="7">
        <f t="shared" si="3"/>
        <v>0</v>
      </c>
      <c r="G40" s="7">
        <f t="shared" si="4"/>
        <v>0</v>
      </c>
      <c r="H40" s="629">
        <f t="shared" si="52"/>
        <v>0</v>
      </c>
      <c r="I40" s="629">
        <f t="shared" si="5"/>
        <v>0</v>
      </c>
      <c r="J40" s="629">
        <f t="shared" si="6"/>
        <v>0</v>
      </c>
      <c r="K40" s="629">
        <f t="shared" si="7"/>
        <v>0</v>
      </c>
      <c r="L40" s="629">
        <f t="shared" si="8"/>
        <v>0</v>
      </c>
      <c r="M40" s="629">
        <f t="shared" si="9"/>
        <v>0</v>
      </c>
      <c r="N40" s="629">
        <f t="shared" si="10"/>
        <v>0</v>
      </c>
      <c r="O40" s="629">
        <f t="shared" si="11"/>
        <v>0</v>
      </c>
      <c r="P40" s="629">
        <f t="shared" si="12"/>
        <v>0</v>
      </c>
      <c r="Q40" s="629">
        <f t="shared" si="13"/>
        <v>0</v>
      </c>
      <c r="R40" s="629">
        <f t="shared" si="14"/>
        <v>0</v>
      </c>
      <c r="S40" s="629">
        <f t="shared" si="15"/>
        <v>0</v>
      </c>
      <c r="T40" s="629">
        <f t="shared" si="16"/>
        <v>0</v>
      </c>
      <c r="U40" s="629">
        <f t="shared" si="17"/>
        <v>0</v>
      </c>
      <c r="V40" s="629">
        <f t="shared" si="18"/>
        <v>0</v>
      </c>
      <c r="W40" s="629">
        <f t="shared" si="19"/>
        <v>0</v>
      </c>
      <c r="X40" s="629">
        <f t="shared" si="20"/>
        <v>0</v>
      </c>
      <c r="Y40" s="629">
        <f t="shared" si="21"/>
        <v>0</v>
      </c>
      <c r="Z40" s="629">
        <f t="shared" si="22"/>
        <v>0</v>
      </c>
      <c r="AA40" s="629">
        <f t="shared" si="23"/>
        <v>0</v>
      </c>
      <c r="AB40" s="629">
        <f t="shared" si="24"/>
        <v>0</v>
      </c>
      <c r="AC40" s="629">
        <f t="shared" si="25"/>
        <v>0</v>
      </c>
      <c r="AD40" s="629">
        <f t="shared" si="26"/>
        <v>0</v>
      </c>
      <c r="AE40" s="629">
        <f t="shared" si="27"/>
        <v>0</v>
      </c>
      <c r="AF40" s="629">
        <f t="shared" si="28"/>
        <v>0</v>
      </c>
      <c r="AG40" s="629">
        <f t="shared" si="29"/>
        <v>0</v>
      </c>
      <c r="AH40" s="629">
        <f t="shared" si="30"/>
        <v>0</v>
      </c>
      <c r="AI40" s="629">
        <f t="shared" si="31"/>
        <v>0</v>
      </c>
      <c r="AJ40" s="629">
        <f t="shared" si="32"/>
        <v>0</v>
      </c>
      <c r="AK40" s="629">
        <f t="shared" si="33"/>
        <v>0</v>
      </c>
      <c r="AL40" s="629">
        <f t="shared" si="34"/>
        <v>0</v>
      </c>
      <c r="AM40" s="629">
        <f t="shared" si="35"/>
        <v>0</v>
      </c>
      <c r="AN40" s="629">
        <f t="shared" si="36"/>
        <v>0</v>
      </c>
      <c r="AO40" s="629">
        <f t="shared" si="37"/>
        <v>0</v>
      </c>
      <c r="AP40" s="629">
        <f t="shared" si="38"/>
        <v>0</v>
      </c>
      <c r="AQ40" s="629">
        <f t="shared" si="39"/>
        <v>0</v>
      </c>
      <c r="AR40" s="629">
        <f t="shared" si="40"/>
        <v>0</v>
      </c>
      <c r="AS40" s="629">
        <f t="shared" si="41"/>
        <v>0</v>
      </c>
      <c r="AT40" s="629">
        <f t="shared" si="42"/>
        <v>0</v>
      </c>
      <c r="AU40" s="629">
        <f t="shared" si="43"/>
        <v>0</v>
      </c>
      <c r="AV40" s="629">
        <f t="shared" si="44"/>
        <v>0</v>
      </c>
      <c r="AW40" s="629">
        <f t="shared" si="45"/>
        <v>0</v>
      </c>
      <c r="AX40" s="629">
        <f t="shared" si="46"/>
        <v>0</v>
      </c>
      <c r="AY40" s="629">
        <f t="shared" si="47"/>
        <v>0</v>
      </c>
      <c r="AZ40" s="629">
        <f t="shared" si="48"/>
        <v>0</v>
      </c>
      <c r="BA40" s="629">
        <f t="shared" si="49"/>
        <v>0</v>
      </c>
      <c r="BB40" s="629">
        <f t="shared" si="50"/>
        <v>0</v>
      </c>
      <c r="BC40" s="629">
        <f t="shared" si="51"/>
        <v>0</v>
      </c>
    </row>
    <row r="41" spans="1:55" x14ac:dyDescent="0.25">
      <c r="A41" s="477" t="str">
        <f>IF(BasePop.!A47="","",BasePop.!A47)</f>
        <v/>
      </c>
      <c r="B41" s="7">
        <f>BasePop.!L47</f>
        <v>0</v>
      </c>
      <c r="C41" s="7">
        <f t="shared" si="0"/>
        <v>0</v>
      </c>
      <c r="D41" s="7">
        <f t="shared" si="1"/>
        <v>0</v>
      </c>
      <c r="E41" s="7">
        <f t="shared" si="2"/>
        <v>0</v>
      </c>
      <c r="F41" s="7">
        <f t="shared" si="3"/>
        <v>0</v>
      </c>
      <c r="G41" s="7">
        <f t="shared" si="4"/>
        <v>0</v>
      </c>
      <c r="H41" s="629">
        <f t="shared" si="52"/>
        <v>0</v>
      </c>
      <c r="I41" s="629">
        <f t="shared" si="5"/>
        <v>0</v>
      </c>
      <c r="J41" s="629">
        <f t="shared" si="6"/>
        <v>0</v>
      </c>
      <c r="K41" s="629">
        <f t="shared" si="7"/>
        <v>0</v>
      </c>
      <c r="L41" s="629">
        <f t="shared" si="8"/>
        <v>0</v>
      </c>
      <c r="M41" s="629">
        <f t="shared" si="9"/>
        <v>0</v>
      </c>
      <c r="N41" s="629">
        <f t="shared" si="10"/>
        <v>0</v>
      </c>
      <c r="O41" s="629">
        <f t="shared" si="11"/>
        <v>0</v>
      </c>
      <c r="P41" s="629">
        <f t="shared" si="12"/>
        <v>0</v>
      </c>
      <c r="Q41" s="629">
        <f t="shared" si="13"/>
        <v>0</v>
      </c>
      <c r="R41" s="629">
        <f t="shared" si="14"/>
        <v>0</v>
      </c>
      <c r="S41" s="629">
        <f t="shared" si="15"/>
        <v>0</v>
      </c>
      <c r="T41" s="629">
        <f t="shared" si="16"/>
        <v>0</v>
      </c>
      <c r="U41" s="629">
        <f t="shared" si="17"/>
        <v>0</v>
      </c>
      <c r="V41" s="629">
        <f t="shared" si="18"/>
        <v>0</v>
      </c>
      <c r="W41" s="629">
        <f t="shared" si="19"/>
        <v>0</v>
      </c>
      <c r="X41" s="629">
        <f t="shared" si="20"/>
        <v>0</v>
      </c>
      <c r="Y41" s="629">
        <f t="shared" si="21"/>
        <v>0</v>
      </c>
      <c r="Z41" s="629">
        <f t="shared" si="22"/>
        <v>0</v>
      </c>
      <c r="AA41" s="629">
        <f t="shared" si="23"/>
        <v>0</v>
      </c>
      <c r="AB41" s="629">
        <f t="shared" si="24"/>
        <v>0</v>
      </c>
      <c r="AC41" s="629">
        <f t="shared" si="25"/>
        <v>0</v>
      </c>
      <c r="AD41" s="629">
        <f t="shared" si="26"/>
        <v>0</v>
      </c>
      <c r="AE41" s="629">
        <f t="shared" si="27"/>
        <v>0</v>
      </c>
      <c r="AF41" s="629">
        <f t="shared" si="28"/>
        <v>0</v>
      </c>
      <c r="AG41" s="629">
        <f t="shared" si="29"/>
        <v>0</v>
      </c>
      <c r="AH41" s="629">
        <f t="shared" si="30"/>
        <v>0</v>
      </c>
      <c r="AI41" s="629">
        <f t="shared" si="31"/>
        <v>0</v>
      </c>
      <c r="AJ41" s="629">
        <f t="shared" si="32"/>
        <v>0</v>
      </c>
      <c r="AK41" s="629">
        <f t="shared" si="33"/>
        <v>0</v>
      </c>
      <c r="AL41" s="629">
        <f t="shared" si="34"/>
        <v>0</v>
      </c>
      <c r="AM41" s="629">
        <f t="shared" si="35"/>
        <v>0</v>
      </c>
      <c r="AN41" s="629">
        <f t="shared" si="36"/>
        <v>0</v>
      </c>
      <c r="AO41" s="629">
        <f t="shared" si="37"/>
        <v>0</v>
      </c>
      <c r="AP41" s="629">
        <f t="shared" si="38"/>
        <v>0</v>
      </c>
      <c r="AQ41" s="629">
        <f t="shared" si="39"/>
        <v>0</v>
      </c>
      <c r="AR41" s="629">
        <f t="shared" si="40"/>
        <v>0</v>
      </c>
      <c r="AS41" s="629">
        <f t="shared" si="41"/>
        <v>0</v>
      </c>
      <c r="AT41" s="629">
        <f t="shared" si="42"/>
        <v>0</v>
      </c>
      <c r="AU41" s="629">
        <f t="shared" si="43"/>
        <v>0</v>
      </c>
      <c r="AV41" s="629">
        <f t="shared" si="44"/>
        <v>0</v>
      </c>
      <c r="AW41" s="629">
        <f t="shared" si="45"/>
        <v>0</v>
      </c>
      <c r="AX41" s="629">
        <f t="shared" si="46"/>
        <v>0</v>
      </c>
      <c r="AY41" s="629">
        <f t="shared" si="47"/>
        <v>0</v>
      </c>
      <c r="AZ41" s="629">
        <f t="shared" si="48"/>
        <v>0</v>
      </c>
      <c r="BA41" s="629">
        <f t="shared" si="49"/>
        <v>0</v>
      </c>
      <c r="BB41" s="629">
        <f t="shared" si="50"/>
        <v>0</v>
      </c>
      <c r="BC41" s="629">
        <f t="shared" si="51"/>
        <v>0</v>
      </c>
    </row>
    <row r="42" spans="1:55" x14ac:dyDescent="0.25">
      <c r="A42" s="477" t="str">
        <f>IF(BasePop.!A48="","",BasePop.!A48)</f>
        <v/>
      </c>
      <c r="B42" s="7">
        <f>BasePop.!L48</f>
        <v>0</v>
      </c>
      <c r="C42" s="7">
        <f t="shared" si="0"/>
        <v>0</v>
      </c>
      <c r="D42" s="7">
        <f t="shared" si="1"/>
        <v>0</v>
      </c>
      <c r="E42" s="7">
        <f t="shared" si="2"/>
        <v>0</v>
      </c>
      <c r="F42" s="7">
        <f t="shared" si="3"/>
        <v>0</v>
      </c>
      <c r="G42" s="7">
        <f t="shared" si="4"/>
        <v>0</v>
      </c>
      <c r="H42" s="629">
        <f t="shared" si="52"/>
        <v>0</v>
      </c>
      <c r="I42" s="629">
        <f t="shared" si="5"/>
        <v>0</v>
      </c>
      <c r="J42" s="629">
        <f t="shared" si="6"/>
        <v>0</v>
      </c>
      <c r="K42" s="629">
        <f t="shared" si="7"/>
        <v>0</v>
      </c>
      <c r="L42" s="629">
        <f t="shared" si="8"/>
        <v>0</v>
      </c>
      <c r="M42" s="629">
        <f t="shared" si="9"/>
        <v>0</v>
      </c>
      <c r="N42" s="629">
        <f t="shared" si="10"/>
        <v>0</v>
      </c>
      <c r="O42" s="629">
        <f t="shared" si="11"/>
        <v>0</v>
      </c>
      <c r="P42" s="629">
        <f t="shared" si="12"/>
        <v>0</v>
      </c>
      <c r="Q42" s="629">
        <f t="shared" si="13"/>
        <v>0</v>
      </c>
      <c r="R42" s="629">
        <f t="shared" si="14"/>
        <v>0</v>
      </c>
      <c r="S42" s="629">
        <f t="shared" si="15"/>
        <v>0</v>
      </c>
      <c r="T42" s="629">
        <f t="shared" si="16"/>
        <v>0</v>
      </c>
      <c r="U42" s="629">
        <f t="shared" si="17"/>
        <v>0</v>
      </c>
      <c r="V42" s="629">
        <f t="shared" si="18"/>
        <v>0</v>
      </c>
      <c r="W42" s="629">
        <f t="shared" si="19"/>
        <v>0</v>
      </c>
      <c r="X42" s="629">
        <f t="shared" si="20"/>
        <v>0</v>
      </c>
      <c r="Y42" s="629">
        <f t="shared" si="21"/>
        <v>0</v>
      </c>
      <c r="Z42" s="629">
        <f t="shared" si="22"/>
        <v>0</v>
      </c>
      <c r="AA42" s="629">
        <f t="shared" si="23"/>
        <v>0</v>
      </c>
      <c r="AB42" s="629">
        <f t="shared" si="24"/>
        <v>0</v>
      </c>
      <c r="AC42" s="629">
        <f t="shared" si="25"/>
        <v>0</v>
      </c>
      <c r="AD42" s="629">
        <f t="shared" si="26"/>
        <v>0</v>
      </c>
      <c r="AE42" s="629">
        <f t="shared" si="27"/>
        <v>0</v>
      </c>
      <c r="AF42" s="629">
        <f t="shared" si="28"/>
        <v>0</v>
      </c>
      <c r="AG42" s="629">
        <f t="shared" si="29"/>
        <v>0</v>
      </c>
      <c r="AH42" s="629">
        <f t="shared" si="30"/>
        <v>0</v>
      </c>
      <c r="AI42" s="629">
        <f t="shared" si="31"/>
        <v>0</v>
      </c>
      <c r="AJ42" s="629">
        <f t="shared" si="32"/>
        <v>0</v>
      </c>
      <c r="AK42" s="629">
        <f t="shared" si="33"/>
        <v>0</v>
      </c>
      <c r="AL42" s="629">
        <f t="shared" si="34"/>
        <v>0</v>
      </c>
      <c r="AM42" s="629">
        <f t="shared" si="35"/>
        <v>0</v>
      </c>
      <c r="AN42" s="629">
        <f t="shared" si="36"/>
        <v>0</v>
      </c>
      <c r="AO42" s="629">
        <f t="shared" si="37"/>
        <v>0</v>
      </c>
      <c r="AP42" s="629">
        <f t="shared" si="38"/>
        <v>0</v>
      </c>
      <c r="AQ42" s="629">
        <f t="shared" si="39"/>
        <v>0</v>
      </c>
      <c r="AR42" s="629">
        <f t="shared" si="40"/>
        <v>0</v>
      </c>
      <c r="AS42" s="629">
        <f t="shared" si="41"/>
        <v>0</v>
      </c>
      <c r="AT42" s="629">
        <f t="shared" si="42"/>
        <v>0</v>
      </c>
      <c r="AU42" s="629">
        <f t="shared" si="43"/>
        <v>0</v>
      </c>
      <c r="AV42" s="629">
        <f t="shared" si="44"/>
        <v>0</v>
      </c>
      <c r="AW42" s="629">
        <f t="shared" si="45"/>
        <v>0</v>
      </c>
      <c r="AX42" s="629">
        <f t="shared" si="46"/>
        <v>0</v>
      </c>
      <c r="AY42" s="629">
        <f t="shared" si="47"/>
        <v>0</v>
      </c>
      <c r="AZ42" s="629">
        <f t="shared" si="48"/>
        <v>0</v>
      </c>
      <c r="BA42" s="629">
        <f t="shared" si="49"/>
        <v>0</v>
      </c>
      <c r="BB42" s="629">
        <f t="shared" si="50"/>
        <v>0</v>
      </c>
      <c r="BC42" s="629">
        <f t="shared" si="51"/>
        <v>0</v>
      </c>
    </row>
    <row r="43" spans="1:55" x14ac:dyDescent="0.25">
      <c r="A43" s="477" t="str">
        <f>IF(BasePop.!A49="","",BasePop.!A49)</f>
        <v/>
      </c>
      <c r="B43" s="7">
        <f>BasePop.!L49</f>
        <v>0</v>
      </c>
      <c r="C43" s="7">
        <f t="shared" si="0"/>
        <v>0</v>
      </c>
      <c r="D43" s="7">
        <f t="shared" si="1"/>
        <v>0</v>
      </c>
      <c r="E43" s="7">
        <f t="shared" si="2"/>
        <v>0</v>
      </c>
      <c r="F43" s="7">
        <f t="shared" si="3"/>
        <v>0</v>
      </c>
      <c r="G43" s="7">
        <f t="shared" si="4"/>
        <v>0</v>
      </c>
      <c r="H43" s="629">
        <f t="shared" si="52"/>
        <v>0</v>
      </c>
      <c r="I43" s="629">
        <f t="shared" si="5"/>
        <v>0</v>
      </c>
      <c r="J43" s="629">
        <f t="shared" si="6"/>
        <v>0</v>
      </c>
      <c r="K43" s="629">
        <f t="shared" si="7"/>
        <v>0</v>
      </c>
      <c r="L43" s="629">
        <f t="shared" si="8"/>
        <v>0</v>
      </c>
      <c r="M43" s="629">
        <f t="shared" si="9"/>
        <v>0</v>
      </c>
      <c r="N43" s="629">
        <f t="shared" si="10"/>
        <v>0</v>
      </c>
      <c r="O43" s="629">
        <f t="shared" si="11"/>
        <v>0</v>
      </c>
      <c r="P43" s="629">
        <f t="shared" si="12"/>
        <v>0</v>
      </c>
      <c r="Q43" s="629">
        <f t="shared" si="13"/>
        <v>0</v>
      </c>
      <c r="R43" s="629">
        <f t="shared" si="14"/>
        <v>0</v>
      </c>
      <c r="S43" s="629">
        <f t="shared" si="15"/>
        <v>0</v>
      </c>
      <c r="T43" s="629">
        <f t="shared" si="16"/>
        <v>0</v>
      </c>
      <c r="U43" s="629">
        <f t="shared" si="17"/>
        <v>0</v>
      </c>
      <c r="V43" s="629">
        <f t="shared" si="18"/>
        <v>0</v>
      </c>
      <c r="W43" s="629">
        <f t="shared" si="19"/>
        <v>0</v>
      </c>
      <c r="X43" s="629">
        <f t="shared" si="20"/>
        <v>0</v>
      </c>
      <c r="Y43" s="629">
        <f t="shared" si="21"/>
        <v>0</v>
      </c>
      <c r="Z43" s="629">
        <f t="shared" si="22"/>
        <v>0</v>
      </c>
      <c r="AA43" s="629">
        <f t="shared" si="23"/>
        <v>0</v>
      </c>
      <c r="AB43" s="629">
        <f t="shared" si="24"/>
        <v>0</v>
      </c>
      <c r="AC43" s="629">
        <f t="shared" si="25"/>
        <v>0</v>
      </c>
      <c r="AD43" s="629">
        <f t="shared" si="26"/>
        <v>0</v>
      </c>
      <c r="AE43" s="629">
        <f t="shared" si="27"/>
        <v>0</v>
      </c>
      <c r="AF43" s="629">
        <f t="shared" si="28"/>
        <v>0</v>
      </c>
      <c r="AG43" s="629">
        <f t="shared" si="29"/>
        <v>0</v>
      </c>
      <c r="AH43" s="629">
        <f t="shared" si="30"/>
        <v>0</v>
      </c>
      <c r="AI43" s="629">
        <f t="shared" si="31"/>
        <v>0</v>
      </c>
      <c r="AJ43" s="629">
        <f t="shared" si="32"/>
        <v>0</v>
      </c>
      <c r="AK43" s="629">
        <f t="shared" si="33"/>
        <v>0</v>
      </c>
      <c r="AL43" s="629">
        <f t="shared" si="34"/>
        <v>0</v>
      </c>
      <c r="AM43" s="629">
        <f t="shared" si="35"/>
        <v>0</v>
      </c>
      <c r="AN43" s="629">
        <f t="shared" si="36"/>
        <v>0</v>
      </c>
      <c r="AO43" s="629">
        <f t="shared" si="37"/>
        <v>0</v>
      </c>
      <c r="AP43" s="629">
        <f t="shared" si="38"/>
        <v>0</v>
      </c>
      <c r="AQ43" s="629">
        <f t="shared" si="39"/>
        <v>0</v>
      </c>
      <c r="AR43" s="629">
        <f t="shared" si="40"/>
        <v>0</v>
      </c>
      <c r="AS43" s="629">
        <f t="shared" si="41"/>
        <v>0</v>
      </c>
      <c r="AT43" s="629">
        <f t="shared" si="42"/>
        <v>0</v>
      </c>
      <c r="AU43" s="629">
        <f t="shared" si="43"/>
        <v>0</v>
      </c>
      <c r="AV43" s="629">
        <f t="shared" si="44"/>
        <v>0</v>
      </c>
      <c r="AW43" s="629">
        <f t="shared" si="45"/>
        <v>0</v>
      </c>
      <c r="AX43" s="629">
        <f t="shared" si="46"/>
        <v>0</v>
      </c>
      <c r="AY43" s="629">
        <f t="shared" si="47"/>
        <v>0</v>
      </c>
      <c r="AZ43" s="629">
        <f t="shared" si="48"/>
        <v>0</v>
      </c>
      <c r="BA43" s="629">
        <f t="shared" si="49"/>
        <v>0</v>
      </c>
      <c r="BB43" s="629">
        <f t="shared" si="50"/>
        <v>0</v>
      </c>
      <c r="BC43" s="629">
        <f t="shared" si="51"/>
        <v>0</v>
      </c>
    </row>
    <row r="44" spans="1:55" x14ac:dyDescent="0.25">
      <c r="A44" s="477" t="str">
        <f>IF(BasePop.!A50="","",BasePop.!A50)</f>
        <v/>
      </c>
      <c r="B44" s="7">
        <f>BasePop.!L50</f>
        <v>0</v>
      </c>
      <c r="C44" s="7">
        <f t="shared" si="0"/>
        <v>0</v>
      </c>
      <c r="D44" s="7">
        <f t="shared" si="1"/>
        <v>0</v>
      </c>
      <c r="E44" s="7">
        <f t="shared" si="2"/>
        <v>0</v>
      </c>
      <c r="F44" s="7">
        <f t="shared" si="3"/>
        <v>0</v>
      </c>
      <c r="G44" s="7">
        <f t="shared" si="4"/>
        <v>0</v>
      </c>
      <c r="H44" s="629">
        <f t="shared" si="52"/>
        <v>0</v>
      </c>
      <c r="I44" s="629">
        <f t="shared" si="5"/>
        <v>0</v>
      </c>
      <c r="J44" s="629">
        <f t="shared" si="6"/>
        <v>0</v>
      </c>
      <c r="K44" s="629">
        <f t="shared" si="7"/>
        <v>0</v>
      </c>
      <c r="L44" s="629">
        <f t="shared" si="8"/>
        <v>0</v>
      </c>
      <c r="M44" s="629">
        <f t="shared" si="9"/>
        <v>0</v>
      </c>
      <c r="N44" s="629">
        <f t="shared" si="10"/>
        <v>0</v>
      </c>
      <c r="O44" s="629">
        <f t="shared" si="11"/>
        <v>0</v>
      </c>
      <c r="P44" s="629">
        <f t="shared" si="12"/>
        <v>0</v>
      </c>
      <c r="Q44" s="629">
        <f t="shared" si="13"/>
        <v>0</v>
      </c>
      <c r="R44" s="629">
        <f t="shared" si="14"/>
        <v>0</v>
      </c>
      <c r="S44" s="629">
        <f t="shared" si="15"/>
        <v>0</v>
      </c>
      <c r="T44" s="629">
        <f t="shared" si="16"/>
        <v>0</v>
      </c>
      <c r="U44" s="629">
        <f t="shared" si="17"/>
        <v>0</v>
      </c>
      <c r="V44" s="629">
        <f t="shared" si="18"/>
        <v>0</v>
      </c>
      <c r="W44" s="629">
        <f t="shared" si="19"/>
        <v>0</v>
      </c>
      <c r="X44" s="629">
        <f t="shared" si="20"/>
        <v>0</v>
      </c>
      <c r="Y44" s="629">
        <f t="shared" si="21"/>
        <v>0</v>
      </c>
      <c r="Z44" s="629">
        <f t="shared" si="22"/>
        <v>0</v>
      </c>
      <c r="AA44" s="629">
        <f t="shared" si="23"/>
        <v>0</v>
      </c>
      <c r="AB44" s="629">
        <f t="shared" si="24"/>
        <v>0</v>
      </c>
      <c r="AC44" s="629">
        <f t="shared" si="25"/>
        <v>0</v>
      </c>
      <c r="AD44" s="629">
        <f t="shared" si="26"/>
        <v>0</v>
      </c>
      <c r="AE44" s="629">
        <f t="shared" si="27"/>
        <v>0</v>
      </c>
      <c r="AF44" s="629">
        <f t="shared" si="28"/>
        <v>0</v>
      </c>
      <c r="AG44" s="629">
        <f t="shared" si="29"/>
        <v>0</v>
      </c>
      <c r="AH44" s="629">
        <f t="shared" si="30"/>
        <v>0</v>
      </c>
      <c r="AI44" s="629">
        <f t="shared" si="31"/>
        <v>0</v>
      </c>
      <c r="AJ44" s="629">
        <f t="shared" si="32"/>
        <v>0</v>
      </c>
      <c r="AK44" s="629">
        <f t="shared" si="33"/>
        <v>0</v>
      </c>
      <c r="AL44" s="629">
        <f t="shared" si="34"/>
        <v>0</v>
      </c>
      <c r="AM44" s="629">
        <f t="shared" si="35"/>
        <v>0</v>
      </c>
      <c r="AN44" s="629">
        <f t="shared" si="36"/>
        <v>0</v>
      </c>
      <c r="AO44" s="629">
        <f t="shared" si="37"/>
        <v>0</v>
      </c>
      <c r="AP44" s="629">
        <f t="shared" si="38"/>
        <v>0</v>
      </c>
      <c r="AQ44" s="629">
        <f t="shared" si="39"/>
        <v>0</v>
      </c>
      <c r="AR44" s="629">
        <f t="shared" si="40"/>
        <v>0</v>
      </c>
      <c r="AS44" s="629">
        <f t="shared" si="41"/>
        <v>0</v>
      </c>
      <c r="AT44" s="629">
        <f t="shared" si="42"/>
        <v>0</v>
      </c>
      <c r="AU44" s="629">
        <f t="shared" si="43"/>
        <v>0</v>
      </c>
      <c r="AV44" s="629">
        <f t="shared" si="44"/>
        <v>0</v>
      </c>
      <c r="AW44" s="629">
        <f t="shared" si="45"/>
        <v>0</v>
      </c>
      <c r="AX44" s="629">
        <f t="shared" si="46"/>
        <v>0</v>
      </c>
      <c r="AY44" s="629">
        <f t="shared" si="47"/>
        <v>0</v>
      </c>
      <c r="AZ44" s="629">
        <f t="shared" si="48"/>
        <v>0</v>
      </c>
      <c r="BA44" s="629">
        <f t="shared" si="49"/>
        <v>0</v>
      </c>
      <c r="BB44" s="629">
        <f t="shared" si="50"/>
        <v>0</v>
      </c>
      <c r="BC44" s="629">
        <f t="shared" si="51"/>
        <v>0</v>
      </c>
    </row>
    <row r="45" spans="1:55" x14ac:dyDescent="0.25">
      <c r="A45" s="477" t="str">
        <f>IF(BasePop.!A51="","",BasePop.!A51)</f>
        <v/>
      </c>
      <c r="B45" s="7">
        <f>BasePop.!L51</f>
        <v>0</v>
      </c>
      <c r="C45" s="7">
        <f t="shared" si="0"/>
        <v>0</v>
      </c>
      <c r="D45" s="7">
        <f t="shared" si="1"/>
        <v>0</v>
      </c>
      <c r="E45" s="7">
        <f t="shared" si="2"/>
        <v>0</v>
      </c>
      <c r="F45" s="7">
        <f t="shared" si="3"/>
        <v>0</v>
      </c>
      <c r="G45" s="7">
        <f t="shared" si="4"/>
        <v>0</v>
      </c>
      <c r="H45" s="629">
        <f t="shared" si="52"/>
        <v>0</v>
      </c>
      <c r="I45" s="629">
        <f t="shared" si="5"/>
        <v>0</v>
      </c>
      <c r="J45" s="629">
        <f t="shared" si="6"/>
        <v>0</v>
      </c>
      <c r="K45" s="629">
        <f t="shared" si="7"/>
        <v>0</v>
      </c>
      <c r="L45" s="629">
        <f t="shared" si="8"/>
        <v>0</v>
      </c>
      <c r="M45" s="629">
        <f t="shared" si="9"/>
        <v>0</v>
      </c>
      <c r="N45" s="629">
        <f t="shared" si="10"/>
        <v>0</v>
      </c>
      <c r="O45" s="629">
        <f t="shared" si="11"/>
        <v>0</v>
      </c>
      <c r="P45" s="629">
        <f t="shared" si="12"/>
        <v>0</v>
      </c>
      <c r="Q45" s="629">
        <f t="shared" si="13"/>
        <v>0</v>
      </c>
      <c r="R45" s="629">
        <f t="shared" si="14"/>
        <v>0</v>
      </c>
      <c r="S45" s="629">
        <f t="shared" si="15"/>
        <v>0</v>
      </c>
      <c r="T45" s="629">
        <f t="shared" si="16"/>
        <v>0</v>
      </c>
      <c r="U45" s="629">
        <f t="shared" si="17"/>
        <v>0</v>
      </c>
      <c r="V45" s="629">
        <f t="shared" si="18"/>
        <v>0</v>
      </c>
      <c r="W45" s="629">
        <f t="shared" si="19"/>
        <v>0</v>
      </c>
      <c r="X45" s="629">
        <f t="shared" si="20"/>
        <v>0</v>
      </c>
      <c r="Y45" s="629">
        <f t="shared" si="21"/>
        <v>0</v>
      </c>
      <c r="Z45" s="629">
        <f t="shared" si="22"/>
        <v>0</v>
      </c>
      <c r="AA45" s="629">
        <f t="shared" si="23"/>
        <v>0</v>
      </c>
      <c r="AB45" s="629">
        <f t="shared" si="24"/>
        <v>0</v>
      </c>
      <c r="AC45" s="629">
        <f t="shared" si="25"/>
        <v>0</v>
      </c>
      <c r="AD45" s="629">
        <f t="shared" si="26"/>
        <v>0</v>
      </c>
      <c r="AE45" s="629">
        <f t="shared" si="27"/>
        <v>0</v>
      </c>
      <c r="AF45" s="629">
        <f t="shared" si="28"/>
        <v>0</v>
      </c>
      <c r="AG45" s="629">
        <f t="shared" si="29"/>
        <v>0</v>
      </c>
      <c r="AH45" s="629">
        <f t="shared" si="30"/>
        <v>0</v>
      </c>
      <c r="AI45" s="629">
        <f t="shared" si="31"/>
        <v>0</v>
      </c>
      <c r="AJ45" s="629">
        <f t="shared" si="32"/>
        <v>0</v>
      </c>
      <c r="AK45" s="629">
        <f t="shared" si="33"/>
        <v>0</v>
      </c>
      <c r="AL45" s="629">
        <f t="shared" si="34"/>
        <v>0</v>
      </c>
      <c r="AM45" s="629">
        <f t="shared" si="35"/>
        <v>0</v>
      </c>
      <c r="AN45" s="629">
        <f t="shared" si="36"/>
        <v>0</v>
      </c>
      <c r="AO45" s="629">
        <f t="shared" si="37"/>
        <v>0</v>
      </c>
      <c r="AP45" s="629">
        <f t="shared" si="38"/>
        <v>0</v>
      </c>
      <c r="AQ45" s="629">
        <f t="shared" si="39"/>
        <v>0</v>
      </c>
      <c r="AR45" s="629">
        <f t="shared" si="40"/>
        <v>0</v>
      </c>
      <c r="AS45" s="629">
        <f t="shared" si="41"/>
        <v>0</v>
      </c>
      <c r="AT45" s="629">
        <f t="shared" si="42"/>
        <v>0</v>
      </c>
      <c r="AU45" s="629">
        <f t="shared" si="43"/>
        <v>0</v>
      </c>
      <c r="AV45" s="629">
        <f t="shared" si="44"/>
        <v>0</v>
      </c>
      <c r="AW45" s="629">
        <f t="shared" si="45"/>
        <v>0</v>
      </c>
      <c r="AX45" s="629">
        <f t="shared" si="46"/>
        <v>0</v>
      </c>
      <c r="AY45" s="629">
        <f t="shared" si="47"/>
        <v>0</v>
      </c>
      <c r="AZ45" s="629">
        <f t="shared" si="48"/>
        <v>0</v>
      </c>
      <c r="BA45" s="629">
        <f t="shared" si="49"/>
        <v>0</v>
      </c>
      <c r="BB45" s="629">
        <f t="shared" si="50"/>
        <v>0</v>
      </c>
      <c r="BC45" s="629">
        <f t="shared" si="51"/>
        <v>0</v>
      </c>
    </row>
    <row r="46" spans="1:55" x14ac:dyDescent="0.25">
      <c r="A46" s="477" t="str">
        <f>IF(BasePop.!A52="","",BasePop.!A52)</f>
        <v/>
      </c>
      <c r="B46" s="7">
        <f>BasePop.!L52</f>
        <v>0</v>
      </c>
      <c r="C46" s="7">
        <f t="shared" si="0"/>
        <v>0</v>
      </c>
      <c r="D46" s="7">
        <f t="shared" si="1"/>
        <v>0</v>
      </c>
      <c r="E46" s="7">
        <f t="shared" si="2"/>
        <v>0</v>
      </c>
      <c r="F46" s="7">
        <f t="shared" si="3"/>
        <v>0</v>
      </c>
      <c r="G46" s="7">
        <f t="shared" si="4"/>
        <v>0</v>
      </c>
      <c r="H46" s="629">
        <f t="shared" si="52"/>
        <v>0</v>
      </c>
      <c r="I46" s="629">
        <f t="shared" si="5"/>
        <v>0</v>
      </c>
      <c r="J46" s="629">
        <f t="shared" si="6"/>
        <v>0</v>
      </c>
      <c r="K46" s="629">
        <f t="shared" si="7"/>
        <v>0</v>
      </c>
      <c r="L46" s="629">
        <f t="shared" si="8"/>
        <v>0</v>
      </c>
      <c r="M46" s="629">
        <f t="shared" si="9"/>
        <v>0</v>
      </c>
      <c r="N46" s="629">
        <f t="shared" si="10"/>
        <v>0</v>
      </c>
      <c r="O46" s="629">
        <f t="shared" si="11"/>
        <v>0</v>
      </c>
      <c r="P46" s="629">
        <f t="shared" si="12"/>
        <v>0</v>
      </c>
      <c r="Q46" s="629">
        <f t="shared" si="13"/>
        <v>0</v>
      </c>
      <c r="R46" s="629">
        <f t="shared" si="14"/>
        <v>0</v>
      </c>
      <c r="S46" s="629">
        <f t="shared" si="15"/>
        <v>0</v>
      </c>
      <c r="T46" s="629">
        <f t="shared" si="16"/>
        <v>0</v>
      </c>
      <c r="U46" s="629">
        <f t="shared" si="17"/>
        <v>0</v>
      </c>
      <c r="V46" s="629">
        <f t="shared" si="18"/>
        <v>0</v>
      </c>
      <c r="W46" s="629">
        <f t="shared" si="19"/>
        <v>0</v>
      </c>
      <c r="X46" s="629">
        <f t="shared" si="20"/>
        <v>0</v>
      </c>
      <c r="Y46" s="629">
        <f t="shared" si="21"/>
        <v>0</v>
      </c>
      <c r="Z46" s="629">
        <f t="shared" si="22"/>
        <v>0</v>
      </c>
      <c r="AA46" s="629">
        <f t="shared" si="23"/>
        <v>0</v>
      </c>
      <c r="AB46" s="629">
        <f t="shared" si="24"/>
        <v>0</v>
      </c>
      <c r="AC46" s="629">
        <f t="shared" si="25"/>
        <v>0</v>
      </c>
      <c r="AD46" s="629">
        <f t="shared" si="26"/>
        <v>0</v>
      </c>
      <c r="AE46" s="629">
        <f t="shared" si="27"/>
        <v>0</v>
      </c>
      <c r="AF46" s="629">
        <f t="shared" si="28"/>
        <v>0</v>
      </c>
      <c r="AG46" s="629">
        <f t="shared" si="29"/>
        <v>0</v>
      </c>
      <c r="AH46" s="629">
        <f t="shared" si="30"/>
        <v>0</v>
      </c>
      <c r="AI46" s="629">
        <f t="shared" si="31"/>
        <v>0</v>
      </c>
      <c r="AJ46" s="629">
        <f t="shared" si="32"/>
        <v>0</v>
      </c>
      <c r="AK46" s="629">
        <f t="shared" si="33"/>
        <v>0</v>
      </c>
      <c r="AL46" s="629">
        <f t="shared" si="34"/>
        <v>0</v>
      </c>
      <c r="AM46" s="629">
        <f t="shared" si="35"/>
        <v>0</v>
      </c>
      <c r="AN46" s="629">
        <f t="shared" si="36"/>
        <v>0</v>
      </c>
      <c r="AO46" s="629">
        <f t="shared" si="37"/>
        <v>0</v>
      </c>
      <c r="AP46" s="629">
        <f t="shared" si="38"/>
        <v>0</v>
      </c>
      <c r="AQ46" s="629">
        <f t="shared" si="39"/>
        <v>0</v>
      </c>
      <c r="AR46" s="629">
        <f t="shared" si="40"/>
        <v>0</v>
      </c>
      <c r="AS46" s="629">
        <f t="shared" si="41"/>
        <v>0</v>
      </c>
      <c r="AT46" s="629">
        <f t="shared" si="42"/>
        <v>0</v>
      </c>
      <c r="AU46" s="629">
        <f t="shared" si="43"/>
        <v>0</v>
      </c>
      <c r="AV46" s="629">
        <f t="shared" si="44"/>
        <v>0</v>
      </c>
      <c r="AW46" s="629">
        <f t="shared" si="45"/>
        <v>0</v>
      </c>
      <c r="AX46" s="629">
        <f t="shared" si="46"/>
        <v>0</v>
      </c>
      <c r="AY46" s="629">
        <f t="shared" si="47"/>
        <v>0</v>
      </c>
      <c r="AZ46" s="629">
        <f t="shared" si="48"/>
        <v>0</v>
      </c>
      <c r="BA46" s="629">
        <f t="shared" si="49"/>
        <v>0</v>
      </c>
      <c r="BB46" s="629">
        <f t="shared" si="50"/>
        <v>0</v>
      </c>
      <c r="BC46" s="629">
        <f t="shared" si="51"/>
        <v>0</v>
      </c>
    </row>
    <row r="47" spans="1:55" x14ac:dyDescent="0.25">
      <c r="A47" s="477" t="str">
        <f>IF(BasePop.!A53="","",BasePop.!A53)</f>
        <v/>
      </c>
      <c r="B47" s="7">
        <f>BasePop.!L53</f>
        <v>0</v>
      </c>
      <c r="C47" s="7">
        <f t="shared" si="0"/>
        <v>0</v>
      </c>
      <c r="D47" s="7">
        <f t="shared" si="1"/>
        <v>0</v>
      </c>
      <c r="E47" s="7">
        <f t="shared" si="2"/>
        <v>0</v>
      </c>
      <c r="F47" s="7">
        <f t="shared" si="3"/>
        <v>0</v>
      </c>
      <c r="G47" s="7">
        <f t="shared" si="4"/>
        <v>0</v>
      </c>
      <c r="H47" s="629">
        <f t="shared" si="52"/>
        <v>0</v>
      </c>
      <c r="I47" s="629">
        <f t="shared" si="5"/>
        <v>0</v>
      </c>
      <c r="J47" s="629">
        <f t="shared" si="6"/>
        <v>0</v>
      </c>
      <c r="K47" s="629">
        <f t="shared" si="7"/>
        <v>0</v>
      </c>
      <c r="L47" s="629">
        <f t="shared" si="8"/>
        <v>0</v>
      </c>
      <c r="M47" s="629">
        <f t="shared" si="9"/>
        <v>0</v>
      </c>
      <c r="N47" s="629">
        <f t="shared" si="10"/>
        <v>0</v>
      </c>
      <c r="O47" s="629">
        <f t="shared" si="11"/>
        <v>0</v>
      </c>
      <c r="P47" s="629">
        <f t="shared" si="12"/>
        <v>0</v>
      </c>
      <c r="Q47" s="629">
        <f t="shared" si="13"/>
        <v>0</v>
      </c>
      <c r="R47" s="629">
        <f t="shared" si="14"/>
        <v>0</v>
      </c>
      <c r="S47" s="629">
        <f t="shared" si="15"/>
        <v>0</v>
      </c>
      <c r="T47" s="629">
        <f t="shared" si="16"/>
        <v>0</v>
      </c>
      <c r="U47" s="629">
        <f t="shared" si="17"/>
        <v>0</v>
      </c>
      <c r="V47" s="629">
        <f t="shared" si="18"/>
        <v>0</v>
      </c>
      <c r="W47" s="629">
        <f t="shared" si="19"/>
        <v>0</v>
      </c>
      <c r="X47" s="629">
        <f t="shared" si="20"/>
        <v>0</v>
      </c>
      <c r="Y47" s="629">
        <f t="shared" si="21"/>
        <v>0</v>
      </c>
      <c r="Z47" s="629">
        <f t="shared" si="22"/>
        <v>0</v>
      </c>
      <c r="AA47" s="629">
        <f t="shared" si="23"/>
        <v>0</v>
      </c>
      <c r="AB47" s="629">
        <f t="shared" si="24"/>
        <v>0</v>
      </c>
      <c r="AC47" s="629">
        <f t="shared" si="25"/>
        <v>0</v>
      </c>
      <c r="AD47" s="629">
        <f t="shared" si="26"/>
        <v>0</v>
      </c>
      <c r="AE47" s="629">
        <f t="shared" si="27"/>
        <v>0</v>
      </c>
      <c r="AF47" s="629">
        <f t="shared" si="28"/>
        <v>0</v>
      </c>
      <c r="AG47" s="629">
        <f t="shared" si="29"/>
        <v>0</v>
      </c>
      <c r="AH47" s="629">
        <f t="shared" si="30"/>
        <v>0</v>
      </c>
      <c r="AI47" s="629">
        <f t="shared" si="31"/>
        <v>0</v>
      </c>
      <c r="AJ47" s="629">
        <f t="shared" si="32"/>
        <v>0</v>
      </c>
      <c r="AK47" s="629">
        <f t="shared" si="33"/>
        <v>0</v>
      </c>
      <c r="AL47" s="629">
        <f t="shared" si="34"/>
        <v>0</v>
      </c>
      <c r="AM47" s="629">
        <f t="shared" si="35"/>
        <v>0</v>
      </c>
      <c r="AN47" s="629">
        <f t="shared" si="36"/>
        <v>0</v>
      </c>
      <c r="AO47" s="629">
        <f t="shared" si="37"/>
        <v>0</v>
      </c>
      <c r="AP47" s="629">
        <f t="shared" si="38"/>
        <v>0</v>
      </c>
      <c r="AQ47" s="629">
        <f t="shared" si="39"/>
        <v>0</v>
      </c>
      <c r="AR47" s="629">
        <f t="shared" si="40"/>
        <v>0</v>
      </c>
      <c r="AS47" s="629">
        <f t="shared" si="41"/>
        <v>0</v>
      </c>
      <c r="AT47" s="629">
        <f t="shared" si="42"/>
        <v>0</v>
      </c>
      <c r="AU47" s="629">
        <f t="shared" si="43"/>
        <v>0</v>
      </c>
      <c r="AV47" s="629">
        <f t="shared" si="44"/>
        <v>0</v>
      </c>
      <c r="AW47" s="629">
        <f t="shared" si="45"/>
        <v>0</v>
      </c>
      <c r="AX47" s="629">
        <f t="shared" si="46"/>
        <v>0</v>
      </c>
      <c r="AY47" s="629">
        <f t="shared" si="47"/>
        <v>0</v>
      </c>
      <c r="AZ47" s="629">
        <f t="shared" si="48"/>
        <v>0</v>
      </c>
      <c r="BA47" s="629">
        <f t="shared" si="49"/>
        <v>0</v>
      </c>
      <c r="BB47" s="629">
        <f t="shared" si="50"/>
        <v>0</v>
      </c>
      <c r="BC47" s="629">
        <f t="shared" si="51"/>
        <v>0</v>
      </c>
    </row>
    <row r="48" spans="1:55" x14ac:dyDescent="0.25">
      <c r="A48" s="477" t="str">
        <f>IF(BasePop.!A54="","",BasePop.!A54)</f>
        <v/>
      </c>
      <c r="B48" s="7">
        <f>BasePop.!L54</f>
        <v>0</v>
      </c>
      <c r="C48" s="7">
        <f t="shared" si="0"/>
        <v>0</v>
      </c>
      <c r="D48" s="7">
        <f t="shared" si="1"/>
        <v>0</v>
      </c>
      <c r="E48" s="7">
        <f t="shared" si="2"/>
        <v>0</v>
      </c>
      <c r="F48" s="7">
        <f t="shared" si="3"/>
        <v>0</v>
      </c>
      <c r="G48" s="7">
        <f t="shared" si="4"/>
        <v>0</v>
      </c>
      <c r="H48" s="629">
        <f t="shared" si="52"/>
        <v>0</v>
      </c>
      <c r="I48" s="629">
        <f t="shared" si="5"/>
        <v>0</v>
      </c>
      <c r="J48" s="629">
        <f t="shared" si="6"/>
        <v>0</v>
      </c>
      <c r="K48" s="629">
        <f t="shared" si="7"/>
        <v>0</v>
      </c>
      <c r="L48" s="629">
        <f t="shared" si="8"/>
        <v>0</v>
      </c>
      <c r="M48" s="629">
        <f t="shared" si="9"/>
        <v>0</v>
      </c>
      <c r="N48" s="629">
        <f t="shared" si="10"/>
        <v>0</v>
      </c>
      <c r="O48" s="629">
        <f t="shared" si="11"/>
        <v>0</v>
      </c>
      <c r="P48" s="629">
        <f t="shared" si="12"/>
        <v>0</v>
      </c>
      <c r="Q48" s="629">
        <f t="shared" si="13"/>
        <v>0</v>
      </c>
      <c r="R48" s="629">
        <f t="shared" si="14"/>
        <v>0</v>
      </c>
      <c r="S48" s="629">
        <f t="shared" si="15"/>
        <v>0</v>
      </c>
      <c r="T48" s="629">
        <f t="shared" si="16"/>
        <v>0</v>
      </c>
      <c r="U48" s="629">
        <f t="shared" si="17"/>
        <v>0</v>
      </c>
      <c r="V48" s="629">
        <f t="shared" si="18"/>
        <v>0</v>
      </c>
      <c r="W48" s="629">
        <f t="shared" si="19"/>
        <v>0</v>
      </c>
      <c r="X48" s="629">
        <f t="shared" si="20"/>
        <v>0</v>
      </c>
      <c r="Y48" s="629">
        <f t="shared" si="21"/>
        <v>0</v>
      </c>
      <c r="Z48" s="629">
        <f t="shared" si="22"/>
        <v>0</v>
      </c>
      <c r="AA48" s="629">
        <f t="shared" si="23"/>
        <v>0</v>
      </c>
      <c r="AB48" s="629">
        <f t="shared" si="24"/>
        <v>0</v>
      </c>
      <c r="AC48" s="629">
        <f t="shared" si="25"/>
        <v>0</v>
      </c>
      <c r="AD48" s="629">
        <f t="shared" si="26"/>
        <v>0</v>
      </c>
      <c r="AE48" s="629">
        <f t="shared" si="27"/>
        <v>0</v>
      </c>
      <c r="AF48" s="629">
        <f t="shared" si="28"/>
        <v>0</v>
      </c>
      <c r="AG48" s="629">
        <f t="shared" si="29"/>
        <v>0</v>
      </c>
      <c r="AH48" s="629">
        <f t="shared" si="30"/>
        <v>0</v>
      </c>
      <c r="AI48" s="629">
        <f t="shared" si="31"/>
        <v>0</v>
      </c>
      <c r="AJ48" s="629">
        <f t="shared" si="32"/>
        <v>0</v>
      </c>
      <c r="AK48" s="629">
        <f t="shared" si="33"/>
        <v>0</v>
      </c>
      <c r="AL48" s="629">
        <f t="shared" si="34"/>
        <v>0</v>
      </c>
      <c r="AM48" s="629">
        <f t="shared" si="35"/>
        <v>0</v>
      </c>
      <c r="AN48" s="629">
        <f t="shared" si="36"/>
        <v>0</v>
      </c>
      <c r="AO48" s="629">
        <f t="shared" si="37"/>
        <v>0</v>
      </c>
      <c r="AP48" s="629">
        <f t="shared" si="38"/>
        <v>0</v>
      </c>
      <c r="AQ48" s="629">
        <f t="shared" si="39"/>
        <v>0</v>
      </c>
      <c r="AR48" s="629">
        <f t="shared" si="40"/>
        <v>0</v>
      </c>
      <c r="AS48" s="629">
        <f t="shared" si="41"/>
        <v>0</v>
      </c>
      <c r="AT48" s="629">
        <f t="shared" si="42"/>
        <v>0</v>
      </c>
      <c r="AU48" s="629">
        <f t="shared" si="43"/>
        <v>0</v>
      </c>
      <c r="AV48" s="629">
        <f t="shared" si="44"/>
        <v>0</v>
      </c>
      <c r="AW48" s="629">
        <f t="shared" si="45"/>
        <v>0</v>
      </c>
      <c r="AX48" s="629">
        <f t="shared" si="46"/>
        <v>0</v>
      </c>
      <c r="AY48" s="629">
        <f t="shared" si="47"/>
        <v>0</v>
      </c>
      <c r="AZ48" s="629">
        <f t="shared" si="48"/>
        <v>0</v>
      </c>
      <c r="BA48" s="629">
        <f t="shared" si="49"/>
        <v>0</v>
      </c>
      <c r="BB48" s="629">
        <f t="shared" si="50"/>
        <v>0</v>
      </c>
      <c r="BC48" s="629">
        <f t="shared" si="51"/>
        <v>0</v>
      </c>
    </row>
    <row r="49" spans="1:55" x14ac:dyDescent="0.25">
      <c r="A49" s="477" t="str">
        <f>IF(BasePop.!A55="","",BasePop.!A55)</f>
        <v/>
      </c>
      <c r="B49" s="7">
        <f>BasePop.!L55</f>
        <v>0</v>
      </c>
      <c r="C49" s="7">
        <f t="shared" si="0"/>
        <v>0</v>
      </c>
      <c r="D49" s="7">
        <f t="shared" si="1"/>
        <v>0</v>
      </c>
      <c r="E49" s="7">
        <f t="shared" si="2"/>
        <v>0</v>
      </c>
      <c r="F49" s="7">
        <f t="shared" si="3"/>
        <v>0</v>
      </c>
      <c r="G49" s="7">
        <f t="shared" si="4"/>
        <v>0</v>
      </c>
      <c r="H49" s="629">
        <f t="shared" si="52"/>
        <v>0</v>
      </c>
      <c r="I49" s="629">
        <f t="shared" si="5"/>
        <v>0</v>
      </c>
      <c r="J49" s="629">
        <f t="shared" si="6"/>
        <v>0</v>
      </c>
      <c r="K49" s="629">
        <f t="shared" si="7"/>
        <v>0</v>
      </c>
      <c r="L49" s="629">
        <f t="shared" si="8"/>
        <v>0</v>
      </c>
      <c r="M49" s="629">
        <f t="shared" si="9"/>
        <v>0</v>
      </c>
      <c r="N49" s="629">
        <f t="shared" si="10"/>
        <v>0</v>
      </c>
      <c r="O49" s="629">
        <f t="shared" si="11"/>
        <v>0</v>
      </c>
      <c r="P49" s="629">
        <f t="shared" si="12"/>
        <v>0</v>
      </c>
      <c r="Q49" s="629">
        <f t="shared" si="13"/>
        <v>0</v>
      </c>
      <c r="R49" s="629">
        <f t="shared" si="14"/>
        <v>0</v>
      </c>
      <c r="S49" s="629">
        <f t="shared" si="15"/>
        <v>0</v>
      </c>
      <c r="T49" s="629">
        <f t="shared" si="16"/>
        <v>0</v>
      </c>
      <c r="U49" s="629">
        <f t="shared" si="17"/>
        <v>0</v>
      </c>
      <c r="V49" s="629">
        <f t="shared" si="18"/>
        <v>0</v>
      </c>
      <c r="W49" s="629">
        <f t="shared" si="19"/>
        <v>0</v>
      </c>
      <c r="X49" s="629">
        <f t="shared" si="20"/>
        <v>0</v>
      </c>
      <c r="Y49" s="629">
        <f t="shared" si="21"/>
        <v>0</v>
      </c>
      <c r="Z49" s="629">
        <f t="shared" si="22"/>
        <v>0</v>
      </c>
      <c r="AA49" s="629">
        <f t="shared" si="23"/>
        <v>0</v>
      </c>
      <c r="AB49" s="629">
        <f t="shared" si="24"/>
        <v>0</v>
      </c>
      <c r="AC49" s="629">
        <f t="shared" si="25"/>
        <v>0</v>
      </c>
      <c r="AD49" s="629">
        <f t="shared" si="26"/>
        <v>0</v>
      </c>
      <c r="AE49" s="629">
        <f t="shared" si="27"/>
        <v>0</v>
      </c>
      <c r="AF49" s="629">
        <f t="shared" si="28"/>
        <v>0</v>
      </c>
      <c r="AG49" s="629">
        <f t="shared" si="29"/>
        <v>0</v>
      </c>
      <c r="AH49" s="629">
        <f t="shared" si="30"/>
        <v>0</v>
      </c>
      <c r="AI49" s="629">
        <f t="shared" si="31"/>
        <v>0</v>
      </c>
      <c r="AJ49" s="629">
        <f t="shared" si="32"/>
        <v>0</v>
      </c>
      <c r="AK49" s="629">
        <f t="shared" si="33"/>
        <v>0</v>
      </c>
      <c r="AL49" s="629">
        <f t="shared" si="34"/>
        <v>0</v>
      </c>
      <c r="AM49" s="629">
        <f t="shared" si="35"/>
        <v>0</v>
      </c>
      <c r="AN49" s="629">
        <f t="shared" si="36"/>
        <v>0</v>
      </c>
      <c r="AO49" s="629">
        <f t="shared" si="37"/>
        <v>0</v>
      </c>
      <c r="AP49" s="629">
        <f t="shared" si="38"/>
        <v>0</v>
      </c>
      <c r="AQ49" s="629">
        <f t="shared" si="39"/>
        <v>0</v>
      </c>
      <c r="AR49" s="629">
        <f t="shared" si="40"/>
        <v>0</v>
      </c>
      <c r="AS49" s="629">
        <f t="shared" si="41"/>
        <v>0</v>
      </c>
      <c r="AT49" s="629">
        <f t="shared" si="42"/>
        <v>0</v>
      </c>
      <c r="AU49" s="629">
        <f t="shared" si="43"/>
        <v>0</v>
      </c>
      <c r="AV49" s="629">
        <f t="shared" si="44"/>
        <v>0</v>
      </c>
      <c r="AW49" s="629">
        <f t="shared" si="45"/>
        <v>0</v>
      </c>
      <c r="AX49" s="629">
        <f t="shared" si="46"/>
        <v>0</v>
      </c>
      <c r="AY49" s="629">
        <f t="shared" si="47"/>
        <v>0</v>
      </c>
      <c r="AZ49" s="629">
        <f t="shared" si="48"/>
        <v>0</v>
      </c>
      <c r="BA49" s="629">
        <f t="shared" si="49"/>
        <v>0</v>
      </c>
      <c r="BB49" s="629">
        <f t="shared" si="50"/>
        <v>0</v>
      </c>
      <c r="BC49" s="629">
        <f t="shared" si="51"/>
        <v>0</v>
      </c>
    </row>
    <row r="50" spans="1:55" x14ac:dyDescent="0.25">
      <c r="A50" s="477" t="str">
        <f>IF(BasePop.!A56="","",BasePop.!A56)</f>
        <v/>
      </c>
      <c r="B50" s="7">
        <f>BasePop.!L56</f>
        <v>0</v>
      </c>
      <c r="C50" s="7">
        <f t="shared" si="0"/>
        <v>0</v>
      </c>
      <c r="D50" s="7">
        <f t="shared" si="1"/>
        <v>0</v>
      </c>
      <c r="E50" s="7">
        <f t="shared" si="2"/>
        <v>0</v>
      </c>
      <c r="F50" s="7">
        <f t="shared" si="3"/>
        <v>0</v>
      </c>
      <c r="G50" s="7">
        <f t="shared" si="4"/>
        <v>0</v>
      </c>
      <c r="H50" s="629">
        <f t="shared" si="52"/>
        <v>0</v>
      </c>
      <c r="I50" s="629">
        <f t="shared" si="5"/>
        <v>0</v>
      </c>
      <c r="J50" s="629">
        <f t="shared" si="6"/>
        <v>0</v>
      </c>
      <c r="K50" s="629">
        <f t="shared" si="7"/>
        <v>0</v>
      </c>
      <c r="L50" s="629">
        <f t="shared" si="8"/>
        <v>0</v>
      </c>
      <c r="M50" s="629">
        <f t="shared" si="9"/>
        <v>0</v>
      </c>
      <c r="N50" s="629">
        <f t="shared" si="10"/>
        <v>0</v>
      </c>
      <c r="O50" s="629">
        <f t="shared" si="11"/>
        <v>0</v>
      </c>
      <c r="P50" s="629">
        <f t="shared" si="12"/>
        <v>0</v>
      </c>
      <c r="Q50" s="629">
        <f t="shared" si="13"/>
        <v>0</v>
      </c>
      <c r="R50" s="629">
        <f t="shared" si="14"/>
        <v>0</v>
      </c>
      <c r="S50" s="629">
        <f t="shared" si="15"/>
        <v>0</v>
      </c>
      <c r="T50" s="629">
        <f t="shared" si="16"/>
        <v>0</v>
      </c>
      <c r="U50" s="629">
        <f t="shared" si="17"/>
        <v>0</v>
      </c>
      <c r="V50" s="629">
        <f t="shared" si="18"/>
        <v>0</v>
      </c>
      <c r="W50" s="629">
        <f t="shared" si="19"/>
        <v>0</v>
      </c>
      <c r="X50" s="629">
        <f t="shared" si="20"/>
        <v>0</v>
      </c>
      <c r="Y50" s="629">
        <f t="shared" si="21"/>
        <v>0</v>
      </c>
      <c r="Z50" s="629">
        <f t="shared" si="22"/>
        <v>0</v>
      </c>
      <c r="AA50" s="629">
        <f t="shared" si="23"/>
        <v>0</v>
      </c>
      <c r="AB50" s="629">
        <f t="shared" si="24"/>
        <v>0</v>
      </c>
      <c r="AC50" s="629">
        <f t="shared" si="25"/>
        <v>0</v>
      </c>
      <c r="AD50" s="629">
        <f t="shared" si="26"/>
        <v>0</v>
      </c>
      <c r="AE50" s="629">
        <f t="shared" si="27"/>
        <v>0</v>
      </c>
      <c r="AF50" s="629">
        <f t="shared" si="28"/>
        <v>0</v>
      </c>
      <c r="AG50" s="629">
        <f t="shared" si="29"/>
        <v>0</v>
      </c>
      <c r="AH50" s="629">
        <f t="shared" si="30"/>
        <v>0</v>
      </c>
      <c r="AI50" s="629">
        <f t="shared" si="31"/>
        <v>0</v>
      </c>
      <c r="AJ50" s="629">
        <f t="shared" si="32"/>
        <v>0</v>
      </c>
      <c r="AK50" s="629">
        <f t="shared" si="33"/>
        <v>0</v>
      </c>
      <c r="AL50" s="629">
        <f t="shared" si="34"/>
        <v>0</v>
      </c>
      <c r="AM50" s="629">
        <f t="shared" si="35"/>
        <v>0</v>
      </c>
      <c r="AN50" s="629">
        <f t="shared" si="36"/>
        <v>0</v>
      </c>
      <c r="AO50" s="629">
        <f t="shared" si="37"/>
        <v>0</v>
      </c>
      <c r="AP50" s="629">
        <f t="shared" si="38"/>
        <v>0</v>
      </c>
      <c r="AQ50" s="629">
        <f t="shared" si="39"/>
        <v>0</v>
      </c>
      <c r="AR50" s="629">
        <f t="shared" si="40"/>
        <v>0</v>
      </c>
      <c r="AS50" s="629">
        <f t="shared" si="41"/>
        <v>0</v>
      </c>
      <c r="AT50" s="629">
        <f t="shared" si="42"/>
        <v>0</v>
      </c>
      <c r="AU50" s="629">
        <f t="shared" si="43"/>
        <v>0</v>
      </c>
      <c r="AV50" s="629">
        <f t="shared" si="44"/>
        <v>0</v>
      </c>
      <c r="AW50" s="629">
        <f t="shared" si="45"/>
        <v>0</v>
      </c>
      <c r="AX50" s="629">
        <f t="shared" si="46"/>
        <v>0</v>
      </c>
      <c r="AY50" s="629">
        <f t="shared" si="47"/>
        <v>0</v>
      </c>
      <c r="AZ50" s="629">
        <f t="shared" si="48"/>
        <v>0</v>
      </c>
      <c r="BA50" s="629">
        <f t="shared" si="49"/>
        <v>0</v>
      </c>
      <c r="BB50" s="629">
        <f t="shared" si="50"/>
        <v>0</v>
      </c>
      <c r="BC50" s="629">
        <f t="shared" si="51"/>
        <v>0</v>
      </c>
    </row>
    <row r="51" spans="1:55" x14ac:dyDescent="0.25">
      <c r="A51" s="477" t="str">
        <f>IF(BasePop.!A57="","",BasePop.!A57)</f>
        <v/>
      </c>
      <c r="B51" s="7">
        <f>BasePop.!L57</f>
        <v>0</v>
      </c>
      <c r="C51" s="7">
        <f t="shared" si="0"/>
        <v>0</v>
      </c>
      <c r="D51" s="7">
        <f t="shared" si="1"/>
        <v>0</v>
      </c>
      <c r="E51" s="7">
        <f t="shared" si="2"/>
        <v>0</v>
      </c>
      <c r="F51" s="7">
        <f t="shared" si="3"/>
        <v>0</v>
      </c>
      <c r="G51" s="7">
        <f t="shared" si="4"/>
        <v>0</v>
      </c>
      <c r="H51" s="629">
        <f>H$10*$D51</f>
        <v>0</v>
      </c>
      <c r="I51" s="629">
        <f t="shared" si="5"/>
        <v>0</v>
      </c>
      <c r="J51" s="629">
        <f t="shared" si="6"/>
        <v>0</v>
      </c>
      <c r="K51" s="629">
        <f t="shared" si="7"/>
        <v>0</v>
      </c>
      <c r="L51" s="629">
        <f t="shared" si="8"/>
        <v>0</v>
      </c>
      <c r="M51" s="629">
        <f t="shared" si="9"/>
        <v>0</v>
      </c>
      <c r="N51" s="629">
        <f t="shared" si="10"/>
        <v>0</v>
      </c>
      <c r="O51" s="629">
        <f t="shared" si="11"/>
        <v>0</v>
      </c>
      <c r="P51" s="629">
        <f t="shared" si="12"/>
        <v>0</v>
      </c>
      <c r="Q51" s="629">
        <f t="shared" si="13"/>
        <v>0</v>
      </c>
      <c r="R51" s="629">
        <f t="shared" si="14"/>
        <v>0</v>
      </c>
      <c r="S51" s="629">
        <f t="shared" si="15"/>
        <v>0</v>
      </c>
      <c r="T51" s="629">
        <f t="shared" si="16"/>
        <v>0</v>
      </c>
      <c r="U51" s="629">
        <f t="shared" si="17"/>
        <v>0</v>
      </c>
      <c r="V51" s="629">
        <f t="shared" si="18"/>
        <v>0</v>
      </c>
      <c r="W51" s="629">
        <f t="shared" si="19"/>
        <v>0</v>
      </c>
      <c r="X51" s="629">
        <f t="shared" si="20"/>
        <v>0</v>
      </c>
      <c r="Y51" s="629">
        <f t="shared" si="21"/>
        <v>0</v>
      </c>
      <c r="Z51" s="629">
        <f t="shared" si="22"/>
        <v>0</v>
      </c>
      <c r="AA51" s="629">
        <f t="shared" si="23"/>
        <v>0</v>
      </c>
      <c r="AB51" s="629">
        <f t="shared" si="24"/>
        <v>0</v>
      </c>
      <c r="AC51" s="629">
        <f t="shared" si="25"/>
        <v>0</v>
      </c>
      <c r="AD51" s="629">
        <f t="shared" si="26"/>
        <v>0</v>
      </c>
      <c r="AE51" s="629">
        <f t="shared" si="27"/>
        <v>0</v>
      </c>
      <c r="AF51" s="629">
        <f t="shared" si="28"/>
        <v>0</v>
      </c>
      <c r="AG51" s="629">
        <f t="shared" si="29"/>
        <v>0</v>
      </c>
      <c r="AH51" s="629">
        <f t="shared" si="30"/>
        <v>0</v>
      </c>
      <c r="AI51" s="629">
        <f t="shared" si="31"/>
        <v>0</v>
      </c>
      <c r="AJ51" s="629">
        <f t="shared" si="32"/>
        <v>0</v>
      </c>
      <c r="AK51" s="629">
        <f t="shared" si="33"/>
        <v>0</v>
      </c>
      <c r="AL51" s="629">
        <f t="shared" si="34"/>
        <v>0</v>
      </c>
      <c r="AM51" s="629">
        <f t="shared" si="35"/>
        <v>0</v>
      </c>
      <c r="AN51" s="629">
        <f t="shared" si="36"/>
        <v>0</v>
      </c>
      <c r="AO51" s="629">
        <f t="shared" si="37"/>
        <v>0</v>
      </c>
      <c r="AP51" s="629">
        <f t="shared" si="38"/>
        <v>0</v>
      </c>
      <c r="AQ51" s="629">
        <f t="shared" si="39"/>
        <v>0</v>
      </c>
      <c r="AR51" s="629">
        <f t="shared" si="40"/>
        <v>0</v>
      </c>
      <c r="AS51" s="629">
        <f t="shared" si="41"/>
        <v>0</v>
      </c>
      <c r="AT51" s="629">
        <f t="shared" si="42"/>
        <v>0</v>
      </c>
      <c r="AU51" s="629">
        <f t="shared" si="43"/>
        <v>0</v>
      </c>
      <c r="AV51" s="629">
        <f t="shared" si="44"/>
        <v>0</v>
      </c>
      <c r="AW51" s="629">
        <f t="shared" si="45"/>
        <v>0</v>
      </c>
      <c r="AX51" s="629">
        <f t="shared" si="46"/>
        <v>0</v>
      </c>
      <c r="AY51" s="629">
        <f t="shared" si="47"/>
        <v>0</v>
      </c>
      <c r="AZ51" s="629">
        <f t="shared" si="48"/>
        <v>0</v>
      </c>
      <c r="BA51" s="629">
        <f t="shared" si="49"/>
        <v>0</v>
      </c>
      <c r="BB51" s="629">
        <f t="shared" si="50"/>
        <v>0</v>
      </c>
      <c r="BC51" s="629">
        <f t="shared" si="51"/>
        <v>0</v>
      </c>
    </row>
    <row r="52" spans="1:55" x14ac:dyDescent="0.25">
      <c r="A52" s="477" t="str">
        <f>IF(BasePop.!A58="","",BasePop.!A58)</f>
        <v/>
      </c>
      <c r="B52" s="7">
        <f>BasePop.!L58</f>
        <v>0</v>
      </c>
      <c r="C52" s="7">
        <f t="shared" si="0"/>
        <v>0</v>
      </c>
      <c r="D52" s="7">
        <f t="shared" si="1"/>
        <v>0</v>
      </c>
      <c r="E52" s="7">
        <f t="shared" si="2"/>
        <v>0</v>
      </c>
      <c r="F52" s="7">
        <f t="shared" si="3"/>
        <v>0</v>
      </c>
      <c r="G52" s="7">
        <f t="shared" si="4"/>
        <v>0</v>
      </c>
      <c r="H52" s="629">
        <f t="shared" si="52"/>
        <v>0</v>
      </c>
      <c r="I52" s="629">
        <f t="shared" si="5"/>
        <v>0</v>
      </c>
      <c r="J52" s="629">
        <f t="shared" si="6"/>
        <v>0</v>
      </c>
      <c r="K52" s="629">
        <f t="shared" si="7"/>
        <v>0</v>
      </c>
      <c r="L52" s="629">
        <f t="shared" si="8"/>
        <v>0</v>
      </c>
      <c r="M52" s="629">
        <f t="shared" si="9"/>
        <v>0</v>
      </c>
      <c r="N52" s="629">
        <f t="shared" si="10"/>
        <v>0</v>
      </c>
      <c r="O52" s="629">
        <f t="shared" si="11"/>
        <v>0</v>
      </c>
      <c r="P52" s="629">
        <f t="shared" si="12"/>
        <v>0</v>
      </c>
      <c r="Q52" s="629">
        <f t="shared" si="13"/>
        <v>0</v>
      </c>
      <c r="R52" s="629">
        <f t="shared" si="14"/>
        <v>0</v>
      </c>
      <c r="S52" s="629">
        <f t="shared" si="15"/>
        <v>0</v>
      </c>
      <c r="T52" s="629">
        <f t="shared" si="16"/>
        <v>0</v>
      </c>
      <c r="U52" s="629">
        <f t="shared" si="17"/>
        <v>0</v>
      </c>
      <c r="V52" s="629">
        <f t="shared" si="18"/>
        <v>0</v>
      </c>
      <c r="W52" s="629">
        <f t="shared" si="19"/>
        <v>0</v>
      </c>
      <c r="X52" s="629">
        <f t="shared" si="20"/>
        <v>0</v>
      </c>
      <c r="Y52" s="629">
        <f t="shared" si="21"/>
        <v>0</v>
      </c>
      <c r="Z52" s="629">
        <f t="shared" si="22"/>
        <v>0</v>
      </c>
      <c r="AA52" s="629">
        <f t="shared" si="23"/>
        <v>0</v>
      </c>
      <c r="AB52" s="629">
        <f t="shared" si="24"/>
        <v>0</v>
      </c>
      <c r="AC52" s="629">
        <f t="shared" si="25"/>
        <v>0</v>
      </c>
      <c r="AD52" s="629">
        <f t="shared" si="26"/>
        <v>0</v>
      </c>
      <c r="AE52" s="629">
        <f t="shared" si="27"/>
        <v>0</v>
      </c>
      <c r="AF52" s="629">
        <f t="shared" si="28"/>
        <v>0</v>
      </c>
      <c r="AG52" s="629">
        <f t="shared" si="29"/>
        <v>0</v>
      </c>
      <c r="AH52" s="629">
        <f t="shared" si="30"/>
        <v>0</v>
      </c>
      <c r="AI52" s="629">
        <f t="shared" si="31"/>
        <v>0</v>
      </c>
      <c r="AJ52" s="629">
        <f t="shared" si="32"/>
        <v>0</v>
      </c>
      <c r="AK52" s="629">
        <f t="shared" si="33"/>
        <v>0</v>
      </c>
      <c r="AL52" s="629">
        <f t="shared" si="34"/>
        <v>0</v>
      </c>
      <c r="AM52" s="629">
        <f t="shared" si="35"/>
        <v>0</v>
      </c>
      <c r="AN52" s="629">
        <f t="shared" si="36"/>
        <v>0</v>
      </c>
      <c r="AO52" s="629">
        <f t="shared" si="37"/>
        <v>0</v>
      </c>
      <c r="AP52" s="629">
        <f t="shared" si="38"/>
        <v>0</v>
      </c>
      <c r="AQ52" s="629">
        <f t="shared" si="39"/>
        <v>0</v>
      </c>
      <c r="AR52" s="629">
        <f t="shared" si="40"/>
        <v>0</v>
      </c>
      <c r="AS52" s="629">
        <f t="shared" si="41"/>
        <v>0</v>
      </c>
      <c r="AT52" s="629">
        <f t="shared" si="42"/>
        <v>0</v>
      </c>
      <c r="AU52" s="629">
        <f t="shared" si="43"/>
        <v>0</v>
      </c>
      <c r="AV52" s="629">
        <f t="shared" si="44"/>
        <v>0</v>
      </c>
      <c r="AW52" s="629">
        <f t="shared" si="45"/>
        <v>0</v>
      </c>
      <c r="AX52" s="629">
        <f t="shared" si="46"/>
        <v>0</v>
      </c>
      <c r="AY52" s="629">
        <f t="shared" si="47"/>
        <v>0</v>
      </c>
      <c r="AZ52" s="629">
        <f t="shared" si="48"/>
        <v>0</v>
      </c>
      <c r="BA52" s="629">
        <f t="shared" si="49"/>
        <v>0</v>
      </c>
      <c r="BB52" s="629">
        <f t="shared" si="50"/>
        <v>0</v>
      </c>
      <c r="BC52" s="629">
        <f t="shared" si="51"/>
        <v>0</v>
      </c>
    </row>
    <row r="53" spans="1:55" x14ac:dyDescent="0.25">
      <c r="A53" s="477" t="str">
        <f>IF(BasePop.!A59="","",BasePop.!A59)</f>
        <v/>
      </c>
      <c r="B53" s="7">
        <f>BasePop.!L59</f>
        <v>0</v>
      </c>
      <c r="C53" s="7">
        <f t="shared" si="0"/>
        <v>0</v>
      </c>
      <c r="D53" s="7">
        <f t="shared" si="1"/>
        <v>0</v>
      </c>
      <c r="E53" s="7">
        <f t="shared" si="2"/>
        <v>0</v>
      </c>
      <c r="F53" s="7">
        <f t="shared" si="3"/>
        <v>0</v>
      </c>
      <c r="G53" s="7">
        <f t="shared" si="4"/>
        <v>0</v>
      </c>
      <c r="H53" s="629">
        <f t="shared" si="52"/>
        <v>0</v>
      </c>
      <c r="I53" s="629">
        <f t="shared" si="5"/>
        <v>0</v>
      </c>
      <c r="J53" s="629">
        <f t="shared" si="6"/>
        <v>0</v>
      </c>
      <c r="K53" s="629">
        <f t="shared" si="7"/>
        <v>0</v>
      </c>
      <c r="L53" s="629">
        <f t="shared" si="8"/>
        <v>0</v>
      </c>
      <c r="M53" s="629">
        <f t="shared" si="9"/>
        <v>0</v>
      </c>
      <c r="N53" s="629">
        <f t="shared" si="10"/>
        <v>0</v>
      </c>
      <c r="O53" s="629">
        <f t="shared" si="11"/>
        <v>0</v>
      </c>
      <c r="P53" s="629">
        <f t="shared" si="12"/>
        <v>0</v>
      </c>
      <c r="Q53" s="629">
        <f t="shared" si="13"/>
        <v>0</v>
      </c>
      <c r="R53" s="629">
        <f t="shared" si="14"/>
        <v>0</v>
      </c>
      <c r="S53" s="629">
        <f t="shared" si="15"/>
        <v>0</v>
      </c>
      <c r="T53" s="629">
        <f t="shared" si="16"/>
        <v>0</v>
      </c>
      <c r="U53" s="629">
        <f t="shared" si="17"/>
        <v>0</v>
      </c>
      <c r="V53" s="629">
        <f t="shared" si="18"/>
        <v>0</v>
      </c>
      <c r="W53" s="629">
        <f t="shared" si="19"/>
        <v>0</v>
      </c>
      <c r="X53" s="629">
        <f t="shared" si="20"/>
        <v>0</v>
      </c>
      <c r="Y53" s="629">
        <f t="shared" si="21"/>
        <v>0</v>
      </c>
      <c r="Z53" s="629">
        <f t="shared" si="22"/>
        <v>0</v>
      </c>
      <c r="AA53" s="629">
        <f t="shared" si="23"/>
        <v>0</v>
      </c>
      <c r="AB53" s="629">
        <f t="shared" si="24"/>
        <v>0</v>
      </c>
      <c r="AC53" s="629">
        <f t="shared" si="25"/>
        <v>0</v>
      </c>
      <c r="AD53" s="629">
        <f t="shared" si="26"/>
        <v>0</v>
      </c>
      <c r="AE53" s="629">
        <f t="shared" si="27"/>
        <v>0</v>
      </c>
      <c r="AF53" s="629">
        <f t="shared" si="28"/>
        <v>0</v>
      </c>
      <c r="AG53" s="629">
        <f t="shared" si="29"/>
        <v>0</v>
      </c>
      <c r="AH53" s="629">
        <f t="shared" si="30"/>
        <v>0</v>
      </c>
      <c r="AI53" s="629">
        <f t="shared" si="31"/>
        <v>0</v>
      </c>
      <c r="AJ53" s="629">
        <f t="shared" si="32"/>
        <v>0</v>
      </c>
      <c r="AK53" s="629">
        <f t="shared" si="33"/>
        <v>0</v>
      </c>
      <c r="AL53" s="629">
        <f t="shared" si="34"/>
        <v>0</v>
      </c>
      <c r="AM53" s="629">
        <f t="shared" si="35"/>
        <v>0</v>
      </c>
      <c r="AN53" s="629">
        <f t="shared" si="36"/>
        <v>0</v>
      </c>
      <c r="AO53" s="629">
        <f t="shared" si="37"/>
        <v>0</v>
      </c>
      <c r="AP53" s="629">
        <f t="shared" si="38"/>
        <v>0</v>
      </c>
      <c r="AQ53" s="629">
        <f t="shared" si="39"/>
        <v>0</v>
      </c>
      <c r="AR53" s="629">
        <f t="shared" si="40"/>
        <v>0</v>
      </c>
      <c r="AS53" s="629">
        <f t="shared" si="41"/>
        <v>0</v>
      </c>
      <c r="AT53" s="629">
        <f t="shared" si="42"/>
        <v>0</v>
      </c>
      <c r="AU53" s="629">
        <f t="shared" si="43"/>
        <v>0</v>
      </c>
      <c r="AV53" s="629">
        <f t="shared" si="44"/>
        <v>0</v>
      </c>
      <c r="AW53" s="629">
        <f t="shared" si="45"/>
        <v>0</v>
      </c>
      <c r="AX53" s="629">
        <f t="shared" si="46"/>
        <v>0</v>
      </c>
      <c r="AY53" s="629">
        <f t="shared" si="47"/>
        <v>0</v>
      </c>
      <c r="AZ53" s="629">
        <f t="shared" si="48"/>
        <v>0</v>
      </c>
      <c r="BA53" s="629">
        <f t="shared" si="49"/>
        <v>0</v>
      </c>
      <c r="BB53" s="629">
        <f t="shared" si="50"/>
        <v>0</v>
      </c>
      <c r="BC53" s="629">
        <f t="shared" si="51"/>
        <v>0</v>
      </c>
    </row>
    <row r="54" spans="1:55" x14ac:dyDescent="0.25">
      <c r="A54" s="477" t="str">
        <f>IF(BasePop.!A60="","",BasePop.!A60)</f>
        <v/>
      </c>
      <c r="B54" s="7">
        <f>BasePop.!L60</f>
        <v>0</v>
      </c>
      <c r="C54" s="7">
        <f t="shared" si="0"/>
        <v>0</v>
      </c>
      <c r="D54" s="7">
        <f t="shared" si="1"/>
        <v>0</v>
      </c>
      <c r="E54" s="7">
        <f t="shared" si="2"/>
        <v>0</v>
      </c>
      <c r="F54" s="7">
        <f t="shared" si="3"/>
        <v>0</v>
      </c>
      <c r="G54" s="7">
        <f t="shared" si="4"/>
        <v>0</v>
      </c>
      <c r="H54" s="629">
        <f t="shared" si="52"/>
        <v>0</v>
      </c>
      <c r="I54" s="629">
        <f t="shared" si="5"/>
        <v>0</v>
      </c>
      <c r="J54" s="629">
        <f t="shared" si="6"/>
        <v>0</v>
      </c>
      <c r="K54" s="629">
        <f t="shared" si="7"/>
        <v>0</v>
      </c>
      <c r="L54" s="629">
        <f t="shared" si="8"/>
        <v>0</v>
      </c>
      <c r="M54" s="629">
        <f t="shared" si="9"/>
        <v>0</v>
      </c>
      <c r="N54" s="629">
        <f t="shared" si="10"/>
        <v>0</v>
      </c>
      <c r="O54" s="629">
        <f t="shared" si="11"/>
        <v>0</v>
      </c>
      <c r="P54" s="629">
        <f t="shared" si="12"/>
        <v>0</v>
      </c>
      <c r="Q54" s="629">
        <f t="shared" si="13"/>
        <v>0</v>
      </c>
      <c r="R54" s="629">
        <f t="shared" si="14"/>
        <v>0</v>
      </c>
      <c r="S54" s="629">
        <f t="shared" si="15"/>
        <v>0</v>
      </c>
      <c r="T54" s="629">
        <f t="shared" si="16"/>
        <v>0</v>
      </c>
      <c r="U54" s="629">
        <f t="shared" si="17"/>
        <v>0</v>
      </c>
      <c r="V54" s="629">
        <f t="shared" si="18"/>
        <v>0</v>
      </c>
      <c r="W54" s="629">
        <f t="shared" si="19"/>
        <v>0</v>
      </c>
      <c r="X54" s="629">
        <f t="shared" si="20"/>
        <v>0</v>
      </c>
      <c r="Y54" s="629">
        <f t="shared" si="21"/>
        <v>0</v>
      </c>
      <c r="Z54" s="629">
        <f t="shared" si="22"/>
        <v>0</v>
      </c>
      <c r="AA54" s="629">
        <f t="shared" si="23"/>
        <v>0</v>
      </c>
      <c r="AB54" s="629">
        <f t="shared" si="24"/>
        <v>0</v>
      </c>
      <c r="AC54" s="629">
        <f t="shared" si="25"/>
        <v>0</v>
      </c>
      <c r="AD54" s="629">
        <f t="shared" si="26"/>
        <v>0</v>
      </c>
      <c r="AE54" s="629">
        <f t="shared" si="27"/>
        <v>0</v>
      </c>
      <c r="AF54" s="629">
        <f t="shared" si="28"/>
        <v>0</v>
      </c>
      <c r="AG54" s="629">
        <f t="shared" si="29"/>
        <v>0</v>
      </c>
      <c r="AH54" s="629">
        <f t="shared" si="30"/>
        <v>0</v>
      </c>
      <c r="AI54" s="629">
        <f t="shared" si="31"/>
        <v>0</v>
      </c>
      <c r="AJ54" s="629">
        <f t="shared" si="32"/>
        <v>0</v>
      </c>
      <c r="AK54" s="629">
        <f t="shared" si="33"/>
        <v>0</v>
      </c>
      <c r="AL54" s="629">
        <f t="shared" si="34"/>
        <v>0</v>
      </c>
      <c r="AM54" s="629">
        <f t="shared" si="35"/>
        <v>0</v>
      </c>
      <c r="AN54" s="629">
        <f t="shared" si="36"/>
        <v>0</v>
      </c>
      <c r="AO54" s="629">
        <f t="shared" si="37"/>
        <v>0</v>
      </c>
      <c r="AP54" s="629">
        <f t="shared" si="38"/>
        <v>0</v>
      </c>
      <c r="AQ54" s="629">
        <f t="shared" si="39"/>
        <v>0</v>
      </c>
      <c r="AR54" s="629">
        <f t="shared" si="40"/>
        <v>0</v>
      </c>
      <c r="AS54" s="629">
        <f t="shared" si="41"/>
        <v>0</v>
      </c>
      <c r="AT54" s="629">
        <f t="shared" si="42"/>
        <v>0</v>
      </c>
      <c r="AU54" s="629">
        <f t="shared" si="43"/>
        <v>0</v>
      </c>
      <c r="AV54" s="629">
        <f t="shared" si="44"/>
        <v>0</v>
      </c>
      <c r="AW54" s="629">
        <f t="shared" si="45"/>
        <v>0</v>
      </c>
      <c r="AX54" s="629">
        <f t="shared" si="46"/>
        <v>0</v>
      </c>
      <c r="AY54" s="629">
        <f t="shared" si="47"/>
        <v>0</v>
      </c>
      <c r="AZ54" s="629">
        <f t="shared" si="48"/>
        <v>0</v>
      </c>
      <c r="BA54" s="629">
        <f t="shared" si="49"/>
        <v>0</v>
      </c>
      <c r="BB54" s="629">
        <f t="shared" si="50"/>
        <v>0</v>
      </c>
      <c r="BC54" s="629">
        <f t="shared" si="51"/>
        <v>0</v>
      </c>
    </row>
    <row r="55" spans="1:55" x14ac:dyDescent="0.25">
      <c r="A55" s="477" t="str">
        <f>IF(BasePop.!A61="","",BasePop.!A61)</f>
        <v/>
      </c>
      <c r="B55" s="7">
        <f>BasePop.!L61</f>
        <v>0</v>
      </c>
      <c r="C55" s="7">
        <f t="shared" si="0"/>
        <v>0</v>
      </c>
      <c r="D55" s="7">
        <f t="shared" si="1"/>
        <v>0</v>
      </c>
      <c r="E55" s="7">
        <f t="shared" si="2"/>
        <v>0</v>
      </c>
      <c r="F55" s="7">
        <f t="shared" si="3"/>
        <v>0</v>
      </c>
      <c r="G55" s="7">
        <f t="shared" si="4"/>
        <v>0</v>
      </c>
      <c r="H55" s="629">
        <f t="shared" si="52"/>
        <v>0</v>
      </c>
      <c r="I55" s="629">
        <f t="shared" si="5"/>
        <v>0</v>
      </c>
      <c r="J55" s="629">
        <f t="shared" si="6"/>
        <v>0</v>
      </c>
      <c r="K55" s="629">
        <f t="shared" si="7"/>
        <v>0</v>
      </c>
      <c r="L55" s="629">
        <f t="shared" si="8"/>
        <v>0</v>
      </c>
      <c r="M55" s="629">
        <f t="shared" si="9"/>
        <v>0</v>
      </c>
      <c r="N55" s="629">
        <f t="shared" si="10"/>
        <v>0</v>
      </c>
      <c r="O55" s="629">
        <f t="shared" si="11"/>
        <v>0</v>
      </c>
      <c r="P55" s="629">
        <f t="shared" si="12"/>
        <v>0</v>
      </c>
      <c r="Q55" s="629">
        <f t="shared" si="13"/>
        <v>0</v>
      </c>
      <c r="R55" s="629">
        <f t="shared" si="14"/>
        <v>0</v>
      </c>
      <c r="S55" s="629">
        <f t="shared" si="15"/>
        <v>0</v>
      </c>
      <c r="T55" s="629">
        <f t="shared" si="16"/>
        <v>0</v>
      </c>
      <c r="U55" s="629">
        <f t="shared" si="17"/>
        <v>0</v>
      </c>
      <c r="V55" s="629">
        <f t="shared" si="18"/>
        <v>0</v>
      </c>
      <c r="W55" s="629">
        <f t="shared" si="19"/>
        <v>0</v>
      </c>
      <c r="X55" s="629">
        <f t="shared" si="20"/>
        <v>0</v>
      </c>
      <c r="Y55" s="629">
        <f t="shared" si="21"/>
        <v>0</v>
      </c>
      <c r="Z55" s="629">
        <f t="shared" si="22"/>
        <v>0</v>
      </c>
      <c r="AA55" s="629">
        <f t="shared" si="23"/>
        <v>0</v>
      </c>
      <c r="AB55" s="629">
        <f t="shared" si="24"/>
        <v>0</v>
      </c>
      <c r="AC55" s="629">
        <f t="shared" si="25"/>
        <v>0</v>
      </c>
      <c r="AD55" s="629">
        <f t="shared" si="26"/>
        <v>0</v>
      </c>
      <c r="AE55" s="629">
        <f t="shared" si="27"/>
        <v>0</v>
      </c>
      <c r="AF55" s="629">
        <f t="shared" si="28"/>
        <v>0</v>
      </c>
      <c r="AG55" s="629">
        <f t="shared" si="29"/>
        <v>0</v>
      </c>
      <c r="AH55" s="629">
        <f t="shared" si="30"/>
        <v>0</v>
      </c>
      <c r="AI55" s="629">
        <f t="shared" si="31"/>
        <v>0</v>
      </c>
      <c r="AJ55" s="629">
        <f t="shared" si="32"/>
        <v>0</v>
      </c>
      <c r="AK55" s="629">
        <f t="shared" si="33"/>
        <v>0</v>
      </c>
      <c r="AL55" s="629">
        <f t="shared" si="34"/>
        <v>0</v>
      </c>
      <c r="AM55" s="629">
        <f t="shared" si="35"/>
        <v>0</v>
      </c>
      <c r="AN55" s="629">
        <f t="shared" si="36"/>
        <v>0</v>
      </c>
      <c r="AO55" s="629">
        <f t="shared" si="37"/>
        <v>0</v>
      </c>
      <c r="AP55" s="629">
        <f t="shared" si="38"/>
        <v>0</v>
      </c>
      <c r="AQ55" s="629">
        <f t="shared" si="39"/>
        <v>0</v>
      </c>
      <c r="AR55" s="629">
        <f t="shared" si="40"/>
        <v>0</v>
      </c>
      <c r="AS55" s="629">
        <f t="shared" si="41"/>
        <v>0</v>
      </c>
      <c r="AT55" s="629">
        <f t="shared" si="42"/>
        <v>0</v>
      </c>
      <c r="AU55" s="629">
        <f t="shared" si="43"/>
        <v>0</v>
      </c>
      <c r="AV55" s="629">
        <f t="shared" si="44"/>
        <v>0</v>
      </c>
      <c r="AW55" s="629">
        <f t="shared" si="45"/>
        <v>0</v>
      </c>
      <c r="AX55" s="629">
        <f t="shared" si="46"/>
        <v>0</v>
      </c>
      <c r="AY55" s="629">
        <f t="shared" si="47"/>
        <v>0</v>
      </c>
      <c r="AZ55" s="629">
        <f t="shared" si="48"/>
        <v>0</v>
      </c>
      <c r="BA55" s="629">
        <f t="shared" si="49"/>
        <v>0</v>
      </c>
      <c r="BB55" s="629">
        <f t="shared" si="50"/>
        <v>0</v>
      </c>
      <c r="BC55" s="629">
        <f t="shared" si="51"/>
        <v>0</v>
      </c>
    </row>
    <row r="56" spans="1:55" x14ac:dyDescent="0.25">
      <c r="A56" s="477" t="str">
        <f>IF(BasePop.!A62="","",BasePop.!A62)</f>
        <v/>
      </c>
      <c r="B56" s="7">
        <f>BasePop.!L62</f>
        <v>0</v>
      </c>
      <c r="C56" s="7">
        <f t="shared" si="0"/>
        <v>0</v>
      </c>
      <c r="D56" s="7">
        <f t="shared" si="1"/>
        <v>0</v>
      </c>
      <c r="E56" s="7">
        <f t="shared" si="2"/>
        <v>0</v>
      </c>
      <c r="F56" s="7">
        <f t="shared" si="3"/>
        <v>0</v>
      </c>
      <c r="G56" s="7">
        <f t="shared" si="4"/>
        <v>0</v>
      </c>
      <c r="H56" s="629">
        <f t="shared" si="52"/>
        <v>0</v>
      </c>
      <c r="I56" s="629">
        <f t="shared" si="5"/>
        <v>0</v>
      </c>
      <c r="J56" s="629">
        <f t="shared" si="6"/>
        <v>0</v>
      </c>
      <c r="K56" s="629">
        <f t="shared" si="7"/>
        <v>0</v>
      </c>
      <c r="L56" s="629">
        <f t="shared" si="8"/>
        <v>0</v>
      </c>
      <c r="M56" s="629">
        <f t="shared" si="9"/>
        <v>0</v>
      </c>
      <c r="N56" s="629">
        <f t="shared" si="10"/>
        <v>0</v>
      </c>
      <c r="O56" s="629">
        <f t="shared" si="11"/>
        <v>0</v>
      </c>
      <c r="P56" s="629">
        <f t="shared" si="12"/>
        <v>0</v>
      </c>
      <c r="Q56" s="629">
        <f t="shared" si="13"/>
        <v>0</v>
      </c>
      <c r="R56" s="629">
        <f t="shared" si="14"/>
        <v>0</v>
      </c>
      <c r="S56" s="629">
        <f t="shared" si="15"/>
        <v>0</v>
      </c>
      <c r="T56" s="629">
        <f t="shared" si="16"/>
        <v>0</v>
      </c>
      <c r="U56" s="629">
        <f t="shared" si="17"/>
        <v>0</v>
      </c>
      <c r="V56" s="629">
        <f t="shared" si="18"/>
        <v>0</v>
      </c>
      <c r="W56" s="629">
        <f t="shared" si="19"/>
        <v>0</v>
      </c>
      <c r="X56" s="629">
        <f t="shared" si="20"/>
        <v>0</v>
      </c>
      <c r="Y56" s="629">
        <f t="shared" si="21"/>
        <v>0</v>
      </c>
      <c r="Z56" s="629">
        <f t="shared" si="22"/>
        <v>0</v>
      </c>
      <c r="AA56" s="629">
        <f t="shared" si="23"/>
        <v>0</v>
      </c>
      <c r="AB56" s="629">
        <f t="shared" si="24"/>
        <v>0</v>
      </c>
      <c r="AC56" s="629">
        <f t="shared" si="25"/>
        <v>0</v>
      </c>
      <c r="AD56" s="629">
        <f t="shared" si="26"/>
        <v>0</v>
      </c>
      <c r="AE56" s="629">
        <f t="shared" si="27"/>
        <v>0</v>
      </c>
      <c r="AF56" s="629">
        <f t="shared" si="28"/>
        <v>0</v>
      </c>
      <c r="AG56" s="629">
        <f t="shared" si="29"/>
        <v>0</v>
      </c>
      <c r="AH56" s="629">
        <f t="shared" si="30"/>
        <v>0</v>
      </c>
      <c r="AI56" s="629">
        <f t="shared" si="31"/>
        <v>0</v>
      </c>
      <c r="AJ56" s="629">
        <f t="shared" si="32"/>
        <v>0</v>
      </c>
      <c r="AK56" s="629">
        <f t="shared" si="33"/>
        <v>0</v>
      </c>
      <c r="AL56" s="629">
        <f t="shared" si="34"/>
        <v>0</v>
      </c>
      <c r="AM56" s="629">
        <f t="shared" si="35"/>
        <v>0</v>
      </c>
      <c r="AN56" s="629">
        <f t="shared" si="36"/>
        <v>0</v>
      </c>
      <c r="AO56" s="629">
        <f t="shared" si="37"/>
        <v>0</v>
      </c>
      <c r="AP56" s="629">
        <f t="shared" si="38"/>
        <v>0</v>
      </c>
      <c r="AQ56" s="629">
        <f t="shared" si="39"/>
        <v>0</v>
      </c>
      <c r="AR56" s="629">
        <f t="shared" si="40"/>
        <v>0</v>
      </c>
      <c r="AS56" s="629">
        <f t="shared" si="41"/>
        <v>0</v>
      </c>
      <c r="AT56" s="629">
        <f t="shared" si="42"/>
        <v>0</v>
      </c>
      <c r="AU56" s="629">
        <f t="shared" si="43"/>
        <v>0</v>
      </c>
      <c r="AV56" s="629">
        <f t="shared" si="44"/>
        <v>0</v>
      </c>
      <c r="AW56" s="629">
        <f t="shared" si="45"/>
        <v>0</v>
      </c>
      <c r="AX56" s="629">
        <f t="shared" si="46"/>
        <v>0</v>
      </c>
      <c r="AY56" s="629">
        <f t="shared" si="47"/>
        <v>0</v>
      </c>
      <c r="AZ56" s="629">
        <f t="shared" si="48"/>
        <v>0</v>
      </c>
      <c r="BA56" s="629">
        <f t="shared" si="49"/>
        <v>0</v>
      </c>
      <c r="BB56" s="629">
        <f t="shared" si="50"/>
        <v>0</v>
      </c>
      <c r="BC56" s="629">
        <f t="shared" si="51"/>
        <v>0</v>
      </c>
    </row>
    <row r="57" spans="1:55" x14ac:dyDescent="0.25">
      <c r="A57" s="477" t="str">
        <f>IF(BasePop.!A63="","",BasePop.!A63)</f>
        <v/>
      </c>
      <c r="B57" s="7">
        <f>BasePop.!L63</f>
        <v>0</v>
      </c>
      <c r="C57" s="7">
        <f t="shared" si="0"/>
        <v>0</v>
      </c>
      <c r="D57" s="7">
        <f t="shared" si="1"/>
        <v>0</v>
      </c>
      <c r="E57" s="7">
        <f t="shared" si="2"/>
        <v>0</v>
      </c>
      <c r="F57" s="7">
        <f t="shared" si="3"/>
        <v>0</v>
      </c>
      <c r="G57" s="7">
        <f t="shared" si="4"/>
        <v>0</v>
      </c>
      <c r="H57" s="629">
        <f t="shared" si="52"/>
        <v>0</v>
      </c>
      <c r="I57" s="629">
        <f t="shared" si="5"/>
        <v>0</v>
      </c>
      <c r="J57" s="629">
        <f t="shared" si="6"/>
        <v>0</v>
      </c>
      <c r="K57" s="629">
        <f t="shared" si="7"/>
        <v>0</v>
      </c>
      <c r="L57" s="629">
        <f t="shared" si="8"/>
        <v>0</v>
      </c>
      <c r="M57" s="629">
        <f t="shared" si="9"/>
        <v>0</v>
      </c>
      <c r="N57" s="629">
        <f t="shared" si="10"/>
        <v>0</v>
      </c>
      <c r="O57" s="629">
        <f t="shared" si="11"/>
        <v>0</v>
      </c>
      <c r="P57" s="629">
        <f t="shared" si="12"/>
        <v>0</v>
      </c>
      <c r="Q57" s="629">
        <f t="shared" si="13"/>
        <v>0</v>
      </c>
      <c r="R57" s="629">
        <f t="shared" si="14"/>
        <v>0</v>
      </c>
      <c r="S57" s="629">
        <f t="shared" si="15"/>
        <v>0</v>
      </c>
      <c r="T57" s="629">
        <f t="shared" si="16"/>
        <v>0</v>
      </c>
      <c r="U57" s="629">
        <f t="shared" si="17"/>
        <v>0</v>
      </c>
      <c r="V57" s="629">
        <f t="shared" si="18"/>
        <v>0</v>
      </c>
      <c r="W57" s="629">
        <f t="shared" si="19"/>
        <v>0</v>
      </c>
      <c r="X57" s="629">
        <f t="shared" si="20"/>
        <v>0</v>
      </c>
      <c r="Y57" s="629">
        <f t="shared" si="21"/>
        <v>0</v>
      </c>
      <c r="Z57" s="629">
        <f t="shared" si="22"/>
        <v>0</v>
      </c>
      <c r="AA57" s="629">
        <f t="shared" si="23"/>
        <v>0</v>
      </c>
      <c r="AB57" s="629">
        <f t="shared" si="24"/>
        <v>0</v>
      </c>
      <c r="AC57" s="629">
        <f t="shared" si="25"/>
        <v>0</v>
      </c>
      <c r="AD57" s="629">
        <f t="shared" si="26"/>
        <v>0</v>
      </c>
      <c r="AE57" s="629">
        <f t="shared" si="27"/>
        <v>0</v>
      </c>
      <c r="AF57" s="629">
        <f t="shared" si="28"/>
        <v>0</v>
      </c>
      <c r="AG57" s="629">
        <f t="shared" si="29"/>
        <v>0</v>
      </c>
      <c r="AH57" s="629">
        <f t="shared" si="30"/>
        <v>0</v>
      </c>
      <c r="AI57" s="629">
        <f t="shared" si="31"/>
        <v>0</v>
      </c>
      <c r="AJ57" s="629">
        <f t="shared" si="32"/>
        <v>0</v>
      </c>
      <c r="AK57" s="629">
        <f t="shared" si="33"/>
        <v>0</v>
      </c>
      <c r="AL57" s="629">
        <f t="shared" si="34"/>
        <v>0</v>
      </c>
      <c r="AM57" s="629">
        <f t="shared" si="35"/>
        <v>0</v>
      </c>
      <c r="AN57" s="629">
        <f t="shared" si="36"/>
        <v>0</v>
      </c>
      <c r="AO57" s="629">
        <f t="shared" si="37"/>
        <v>0</v>
      </c>
      <c r="AP57" s="629">
        <f t="shared" si="38"/>
        <v>0</v>
      </c>
      <c r="AQ57" s="629">
        <f t="shared" si="39"/>
        <v>0</v>
      </c>
      <c r="AR57" s="629">
        <f t="shared" si="40"/>
        <v>0</v>
      </c>
      <c r="AS57" s="629">
        <f t="shared" si="41"/>
        <v>0</v>
      </c>
      <c r="AT57" s="629">
        <f t="shared" si="42"/>
        <v>0</v>
      </c>
      <c r="AU57" s="629">
        <f t="shared" si="43"/>
        <v>0</v>
      </c>
      <c r="AV57" s="629">
        <f t="shared" si="44"/>
        <v>0</v>
      </c>
      <c r="AW57" s="629">
        <f t="shared" si="45"/>
        <v>0</v>
      </c>
      <c r="AX57" s="629">
        <f t="shared" si="46"/>
        <v>0</v>
      </c>
      <c r="AY57" s="629">
        <f t="shared" si="47"/>
        <v>0</v>
      </c>
      <c r="AZ57" s="629">
        <f t="shared" si="48"/>
        <v>0</v>
      </c>
      <c r="BA57" s="629">
        <f t="shared" si="49"/>
        <v>0</v>
      </c>
      <c r="BB57" s="629">
        <f t="shared" si="50"/>
        <v>0</v>
      </c>
      <c r="BC57" s="629">
        <f t="shared" si="51"/>
        <v>0</v>
      </c>
    </row>
    <row r="58" spans="1:55" x14ac:dyDescent="0.25">
      <c r="A58" s="477" t="str">
        <f>IF(BasePop.!A64="","",BasePop.!A64)</f>
        <v/>
      </c>
      <c r="B58" s="7">
        <f>BasePop.!L64</f>
        <v>0</v>
      </c>
      <c r="C58" s="7">
        <f t="shared" si="0"/>
        <v>0</v>
      </c>
      <c r="D58" s="7">
        <f t="shared" si="1"/>
        <v>0</v>
      </c>
      <c r="E58" s="7">
        <f t="shared" si="2"/>
        <v>0</v>
      </c>
      <c r="F58" s="7">
        <f t="shared" si="3"/>
        <v>0</v>
      </c>
      <c r="G58" s="7">
        <f t="shared" si="4"/>
        <v>0</v>
      </c>
      <c r="H58" s="629">
        <f t="shared" si="52"/>
        <v>0</v>
      </c>
      <c r="I58" s="629">
        <f t="shared" si="5"/>
        <v>0</v>
      </c>
      <c r="J58" s="629">
        <f t="shared" si="6"/>
        <v>0</v>
      </c>
      <c r="K58" s="629">
        <f t="shared" si="7"/>
        <v>0</v>
      </c>
      <c r="L58" s="629">
        <f t="shared" si="8"/>
        <v>0</v>
      </c>
      <c r="M58" s="629">
        <f t="shared" si="9"/>
        <v>0</v>
      </c>
      <c r="N58" s="629">
        <f t="shared" si="10"/>
        <v>0</v>
      </c>
      <c r="O58" s="629">
        <f t="shared" si="11"/>
        <v>0</v>
      </c>
      <c r="P58" s="629">
        <f t="shared" si="12"/>
        <v>0</v>
      </c>
      <c r="Q58" s="629">
        <f t="shared" si="13"/>
        <v>0</v>
      </c>
      <c r="R58" s="629">
        <f t="shared" si="14"/>
        <v>0</v>
      </c>
      <c r="S58" s="629">
        <f t="shared" si="15"/>
        <v>0</v>
      </c>
      <c r="T58" s="629">
        <f t="shared" si="16"/>
        <v>0</v>
      </c>
      <c r="U58" s="629">
        <f t="shared" si="17"/>
        <v>0</v>
      </c>
      <c r="V58" s="629">
        <f t="shared" si="18"/>
        <v>0</v>
      </c>
      <c r="W58" s="629">
        <f t="shared" si="19"/>
        <v>0</v>
      </c>
      <c r="X58" s="629">
        <f t="shared" si="20"/>
        <v>0</v>
      </c>
      <c r="Y58" s="629">
        <f t="shared" si="21"/>
        <v>0</v>
      </c>
      <c r="Z58" s="629">
        <f t="shared" si="22"/>
        <v>0</v>
      </c>
      <c r="AA58" s="629">
        <f t="shared" si="23"/>
        <v>0</v>
      </c>
      <c r="AB58" s="629">
        <f t="shared" si="24"/>
        <v>0</v>
      </c>
      <c r="AC58" s="629">
        <f t="shared" si="25"/>
        <v>0</v>
      </c>
      <c r="AD58" s="629">
        <f t="shared" si="26"/>
        <v>0</v>
      </c>
      <c r="AE58" s="629">
        <f t="shared" si="27"/>
        <v>0</v>
      </c>
      <c r="AF58" s="629">
        <f t="shared" si="28"/>
        <v>0</v>
      </c>
      <c r="AG58" s="629">
        <f t="shared" si="29"/>
        <v>0</v>
      </c>
      <c r="AH58" s="629">
        <f t="shared" si="30"/>
        <v>0</v>
      </c>
      <c r="AI58" s="629">
        <f t="shared" si="31"/>
        <v>0</v>
      </c>
      <c r="AJ58" s="629">
        <f t="shared" si="32"/>
        <v>0</v>
      </c>
      <c r="AK58" s="629">
        <f t="shared" si="33"/>
        <v>0</v>
      </c>
      <c r="AL58" s="629">
        <f t="shared" si="34"/>
        <v>0</v>
      </c>
      <c r="AM58" s="629">
        <f t="shared" si="35"/>
        <v>0</v>
      </c>
      <c r="AN58" s="629">
        <f t="shared" si="36"/>
        <v>0</v>
      </c>
      <c r="AO58" s="629">
        <f t="shared" si="37"/>
        <v>0</v>
      </c>
      <c r="AP58" s="629">
        <f t="shared" si="38"/>
        <v>0</v>
      </c>
      <c r="AQ58" s="629">
        <f t="shared" si="39"/>
        <v>0</v>
      </c>
      <c r="AR58" s="629">
        <f t="shared" si="40"/>
        <v>0</v>
      </c>
      <c r="AS58" s="629">
        <f t="shared" si="41"/>
        <v>0</v>
      </c>
      <c r="AT58" s="629">
        <f t="shared" si="42"/>
        <v>0</v>
      </c>
      <c r="AU58" s="629">
        <f t="shared" si="43"/>
        <v>0</v>
      </c>
      <c r="AV58" s="629">
        <f t="shared" si="44"/>
        <v>0</v>
      </c>
      <c r="AW58" s="629">
        <f t="shared" si="45"/>
        <v>0</v>
      </c>
      <c r="AX58" s="629">
        <f t="shared" si="46"/>
        <v>0</v>
      </c>
      <c r="AY58" s="629">
        <f t="shared" si="47"/>
        <v>0</v>
      </c>
      <c r="AZ58" s="629">
        <f t="shared" si="48"/>
        <v>0</v>
      </c>
      <c r="BA58" s="629">
        <f t="shared" si="49"/>
        <v>0</v>
      </c>
      <c r="BB58" s="629">
        <f t="shared" si="50"/>
        <v>0</v>
      </c>
      <c r="BC58" s="629">
        <f t="shared" si="51"/>
        <v>0</v>
      </c>
    </row>
    <row r="59" spans="1:55" x14ac:dyDescent="0.25">
      <c r="A59" s="477" t="str">
        <f>IF(BasePop.!A65="","",BasePop.!A65)</f>
        <v/>
      </c>
      <c r="B59" s="7">
        <f>BasePop.!L65</f>
        <v>0</v>
      </c>
      <c r="C59" s="7">
        <f t="shared" si="0"/>
        <v>0</v>
      </c>
      <c r="D59" s="7">
        <f t="shared" si="1"/>
        <v>0</v>
      </c>
      <c r="E59" s="7">
        <f t="shared" si="2"/>
        <v>0</v>
      </c>
      <c r="F59" s="7">
        <f t="shared" si="3"/>
        <v>0</v>
      </c>
      <c r="G59" s="7">
        <f t="shared" si="4"/>
        <v>0</v>
      </c>
      <c r="H59" s="629">
        <f t="shared" si="52"/>
        <v>0</v>
      </c>
      <c r="I59" s="629">
        <f t="shared" si="5"/>
        <v>0</v>
      </c>
      <c r="J59" s="629">
        <f t="shared" si="6"/>
        <v>0</v>
      </c>
      <c r="K59" s="629">
        <f t="shared" si="7"/>
        <v>0</v>
      </c>
      <c r="L59" s="629">
        <f t="shared" si="8"/>
        <v>0</v>
      </c>
      <c r="M59" s="629">
        <f t="shared" si="9"/>
        <v>0</v>
      </c>
      <c r="N59" s="629">
        <f t="shared" si="10"/>
        <v>0</v>
      </c>
      <c r="O59" s="629">
        <f t="shared" si="11"/>
        <v>0</v>
      </c>
      <c r="P59" s="629">
        <f t="shared" si="12"/>
        <v>0</v>
      </c>
      <c r="Q59" s="629">
        <f t="shared" si="13"/>
        <v>0</v>
      </c>
      <c r="R59" s="629">
        <f t="shared" si="14"/>
        <v>0</v>
      </c>
      <c r="S59" s="629">
        <f t="shared" si="15"/>
        <v>0</v>
      </c>
      <c r="T59" s="629">
        <f t="shared" si="16"/>
        <v>0</v>
      </c>
      <c r="U59" s="629">
        <f t="shared" si="17"/>
        <v>0</v>
      </c>
      <c r="V59" s="629">
        <f t="shared" si="18"/>
        <v>0</v>
      </c>
      <c r="W59" s="629">
        <f t="shared" si="19"/>
        <v>0</v>
      </c>
      <c r="X59" s="629">
        <f t="shared" si="20"/>
        <v>0</v>
      </c>
      <c r="Y59" s="629">
        <f t="shared" si="21"/>
        <v>0</v>
      </c>
      <c r="Z59" s="629">
        <f t="shared" si="22"/>
        <v>0</v>
      </c>
      <c r="AA59" s="629">
        <f t="shared" si="23"/>
        <v>0</v>
      </c>
      <c r="AB59" s="629">
        <f t="shared" si="24"/>
        <v>0</v>
      </c>
      <c r="AC59" s="629">
        <f t="shared" si="25"/>
        <v>0</v>
      </c>
      <c r="AD59" s="629">
        <f t="shared" si="26"/>
        <v>0</v>
      </c>
      <c r="AE59" s="629">
        <f t="shared" si="27"/>
        <v>0</v>
      </c>
      <c r="AF59" s="629">
        <f t="shared" si="28"/>
        <v>0</v>
      </c>
      <c r="AG59" s="629">
        <f t="shared" si="29"/>
        <v>0</v>
      </c>
      <c r="AH59" s="629">
        <f t="shared" si="30"/>
        <v>0</v>
      </c>
      <c r="AI59" s="629">
        <f t="shared" si="31"/>
        <v>0</v>
      </c>
      <c r="AJ59" s="629">
        <f t="shared" si="32"/>
        <v>0</v>
      </c>
      <c r="AK59" s="629">
        <f t="shared" si="33"/>
        <v>0</v>
      </c>
      <c r="AL59" s="629">
        <f t="shared" si="34"/>
        <v>0</v>
      </c>
      <c r="AM59" s="629">
        <f t="shared" si="35"/>
        <v>0</v>
      </c>
      <c r="AN59" s="629">
        <f t="shared" si="36"/>
        <v>0</v>
      </c>
      <c r="AO59" s="629">
        <f t="shared" si="37"/>
        <v>0</v>
      </c>
      <c r="AP59" s="629">
        <f t="shared" si="38"/>
        <v>0</v>
      </c>
      <c r="AQ59" s="629">
        <f t="shared" si="39"/>
        <v>0</v>
      </c>
      <c r="AR59" s="629">
        <f t="shared" si="40"/>
        <v>0</v>
      </c>
      <c r="AS59" s="629">
        <f t="shared" si="41"/>
        <v>0</v>
      </c>
      <c r="AT59" s="629">
        <f t="shared" si="42"/>
        <v>0</v>
      </c>
      <c r="AU59" s="629">
        <f t="shared" si="43"/>
        <v>0</v>
      </c>
      <c r="AV59" s="629">
        <f t="shared" si="44"/>
        <v>0</v>
      </c>
      <c r="AW59" s="629">
        <f t="shared" si="45"/>
        <v>0</v>
      </c>
      <c r="AX59" s="629">
        <f t="shared" si="46"/>
        <v>0</v>
      </c>
      <c r="AY59" s="629">
        <f t="shared" si="47"/>
        <v>0</v>
      </c>
      <c r="AZ59" s="629">
        <f t="shared" si="48"/>
        <v>0</v>
      </c>
      <c r="BA59" s="629">
        <f t="shared" si="49"/>
        <v>0</v>
      </c>
      <c r="BB59" s="629">
        <f t="shared" si="50"/>
        <v>0</v>
      </c>
      <c r="BC59" s="629">
        <f t="shared" si="51"/>
        <v>0</v>
      </c>
    </row>
    <row r="60" spans="1:55" x14ac:dyDescent="0.25">
      <c r="A60" s="477" t="str">
        <f>IF(BasePop.!A66="","",BasePop.!A66)</f>
        <v/>
      </c>
      <c r="B60" s="7">
        <f>BasePop.!L66</f>
        <v>0</v>
      </c>
      <c r="C60" s="7">
        <f t="shared" si="0"/>
        <v>0</v>
      </c>
      <c r="D60" s="7">
        <f t="shared" si="1"/>
        <v>0</v>
      </c>
      <c r="E60" s="7">
        <f t="shared" si="2"/>
        <v>0</v>
      </c>
      <c r="F60" s="7">
        <f t="shared" si="3"/>
        <v>0</v>
      </c>
      <c r="G60" s="7">
        <f t="shared" si="4"/>
        <v>0</v>
      </c>
      <c r="H60" s="629">
        <f t="shared" si="52"/>
        <v>0</v>
      </c>
      <c r="I60" s="629">
        <f t="shared" si="5"/>
        <v>0</v>
      </c>
      <c r="J60" s="629">
        <f t="shared" si="6"/>
        <v>0</v>
      </c>
      <c r="K60" s="629">
        <f t="shared" si="7"/>
        <v>0</v>
      </c>
      <c r="L60" s="629">
        <f t="shared" si="8"/>
        <v>0</v>
      </c>
      <c r="M60" s="629">
        <f t="shared" si="9"/>
        <v>0</v>
      </c>
      <c r="N60" s="629">
        <f t="shared" si="10"/>
        <v>0</v>
      </c>
      <c r="O60" s="629">
        <f t="shared" si="11"/>
        <v>0</v>
      </c>
      <c r="P60" s="629">
        <f t="shared" si="12"/>
        <v>0</v>
      </c>
      <c r="Q60" s="629">
        <f t="shared" si="13"/>
        <v>0</v>
      </c>
      <c r="R60" s="629">
        <f t="shared" si="14"/>
        <v>0</v>
      </c>
      <c r="S60" s="629">
        <f t="shared" si="15"/>
        <v>0</v>
      </c>
      <c r="T60" s="629">
        <f t="shared" si="16"/>
        <v>0</v>
      </c>
      <c r="U60" s="629">
        <f t="shared" si="17"/>
        <v>0</v>
      </c>
      <c r="V60" s="629">
        <f t="shared" si="18"/>
        <v>0</v>
      </c>
      <c r="W60" s="629">
        <f t="shared" si="19"/>
        <v>0</v>
      </c>
      <c r="X60" s="629">
        <f t="shared" si="20"/>
        <v>0</v>
      </c>
      <c r="Y60" s="629">
        <f t="shared" si="21"/>
        <v>0</v>
      </c>
      <c r="Z60" s="629">
        <f t="shared" si="22"/>
        <v>0</v>
      </c>
      <c r="AA60" s="629">
        <f t="shared" si="23"/>
        <v>0</v>
      </c>
      <c r="AB60" s="629">
        <f t="shared" si="24"/>
        <v>0</v>
      </c>
      <c r="AC60" s="629">
        <f t="shared" si="25"/>
        <v>0</v>
      </c>
      <c r="AD60" s="629">
        <f t="shared" si="26"/>
        <v>0</v>
      </c>
      <c r="AE60" s="629">
        <f t="shared" si="27"/>
        <v>0</v>
      </c>
      <c r="AF60" s="629">
        <f t="shared" si="28"/>
        <v>0</v>
      </c>
      <c r="AG60" s="629">
        <f t="shared" si="29"/>
        <v>0</v>
      </c>
      <c r="AH60" s="629">
        <f t="shared" si="30"/>
        <v>0</v>
      </c>
      <c r="AI60" s="629">
        <f t="shared" si="31"/>
        <v>0</v>
      </c>
      <c r="AJ60" s="629">
        <f t="shared" si="32"/>
        <v>0</v>
      </c>
      <c r="AK60" s="629">
        <f t="shared" si="33"/>
        <v>0</v>
      </c>
      <c r="AL60" s="629">
        <f t="shared" si="34"/>
        <v>0</v>
      </c>
      <c r="AM60" s="629">
        <f t="shared" si="35"/>
        <v>0</v>
      </c>
      <c r="AN60" s="629">
        <f t="shared" si="36"/>
        <v>0</v>
      </c>
      <c r="AO60" s="629">
        <f t="shared" si="37"/>
        <v>0</v>
      </c>
      <c r="AP60" s="629">
        <f t="shared" si="38"/>
        <v>0</v>
      </c>
      <c r="AQ60" s="629">
        <f t="shared" si="39"/>
        <v>0</v>
      </c>
      <c r="AR60" s="629">
        <f t="shared" si="40"/>
        <v>0</v>
      </c>
      <c r="AS60" s="629">
        <f t="shared" si="41"/>
        <v>0</v>
      </c>
      <c r="AT60" s="629">
        <f t="shared" si="42"/>
        <v>0</v>
      </c>
      <c r="AU60" s="629">
        <f t="shared" si="43"/>
        <v>0</v>
      </c>
      <c r="AV60" s="629">
        <f t="shared" si="44"/>
        <v>0</v>
      </c>
      <c r="AW60" s="629">
        <f t="shared" si="45"/>
        <v>0</v>
      </c>
      <c r="AX60" s="629">
        <f t="shared" si="46"/>
        <v>0</v>
      </c>
      <c r="AY60" s="629">
        <f t="shared" si="47"/>
        <v>0</v>
      </c>
      <c r="AZ60" s="629">
        <f t="shared" si="48"/>
        <v>0</v>
      </c>
      <c r="BA60" s="629">
        <f t="shared" si="49"/>
        <v>0</v>
      </c>
      <c r="BB60" s="629">
        <f t="shared" si="50"/>
        <v>0</v>
      </c>
      <c r="BC60" s="629">
        <f t="shared" si="51"/>
        <v>0</v>
      </c>
    </row>
    <row r="61" spans="1:55" x14ac:dyDescent="0.25">
      <c r="A61" s="477" t="str">
        <f>IF(BasePop.!A67="","",BasePop.!A67)</f>
        <v/>
      </c>
      <c r="B61" s="7">
        <f>BasePop.!L67</f>
        <v>0</v>
      </c>
      <c r="C61" s="7">
        <f t="shared" si="0"/>
        <v>0</v>
      </c>
      <c r="D61" s="7">
        <f t="shared" si="1"/>
        <v>0</v>
      </c>
      <c r="E61" s="7">
        <f t="shared" si="2"/>
        <v>0</v>
      </c>
      <c r="F61" s="7">
        <f t="shared" si="3"/>
        <v>0</v>
      </c>
      <c r="G61" s="7">
        <f t="shared" si="4"/>
        <v>0</v>
      </c>
      <c r="H61" s="629">
        <f t="shared" si="52"/>
        <v>0</v>
      </c>
      <c r="I61" s="629">
        <f t="shared" si="5"/>
        <v>0</v>
      </c>
      <c r="J61" s="629">
        <f t="shared" si="6"/>
        <v>0</v>
      </c>
      <c r="K61" s="629">
        <f t="shared" si="7"/>
        <v>0</v>
      </c>
      <c r="L61" s="629">
        <f t="shared" si="8"/>
        <v>0</v>
      </c>
      <c r="M61" s="629">
        <f t="shared" si="9"/>
        <v>0</v>
      </c>
      <c r="N61" s="629">
        <f t="shared" si="10"/>
        <v>0</v>
      </c>
      <c r="O61" s="629">
        <f t="shared" si="11"/>
        <v>0</v>
      </c>
      <c r="P61" s="629">
        <f t="shared" si="12"/>
        <v>0</v>
      </c>
      <c r="Q61" s="629">
        <f t="shared" si="13"/>
        <v>0</v>
      </c>
      <c r="R61" s="629">
        <f t="shared" si="14"/>
        <v>0</v>
      </c>
      <c r="S61" s="629">
        <f t="shared" si="15"/>
        <v>0</v>
      </c>
      <c r="T61" s="629">
        <f t="shared" si="16"/>
        <v>0</v>
      </c>
      <c r="U61" s="629">
        <f t="shared" si="17"/>
        <v>0</v>
      </c>
      <c r="V61" s="629">
        <f t="shared" si="18"/>
        <v>0</v>
      </c>
      <c r="W61" s="629">
        <f t="shared" si="19"/>
        <v>0</v>
      </c>
      <c r="X61" s="629">
        <f t="shared" si="20"/>
        <v>0</v>
      </c>
      <c r="Y61" s="629">
        <f t="shared" si="21"/>
        <v>0</v>
      </c>
      <c r="Z61" s="629">
        <f t="shared" si="22"/>
        <v>0</v>
      </c>
      <c r="AA61" s="629">
        <f t="shared" si="23"/>
        <v>0</v>
      </c>
      <c r="AB61" s="629">
        <f t="shared" si="24"/>
        <v>0</v>
      </c>
      <c r="AC61" s="629">
        <f t="shared" si="25"/>
        <v>0</v>
      </c>
      <c r="AD61" s="629">
        <f t="shared" si="26"/>
        <v>0</v>
      </c>
      <c r="AE61" s="629">
        <f t="shared" si="27"/>
        <v>0</v>
      </c>
      <c r="AF61" s="629">
        <f t="shared" si="28"/>
        <v>0</v>
      </c>
      <c r="AG61" s="629">
        <f t="shared" si="29"/>
        <v>0</v>
      </c>
      <c r="AH61" s="629">
        <f t="shared" si="30"/>
        <v>0</v>
      </c>
      <c r="AI61" s="629">
        <f t="shared" si="31"/>
        <v>0</v>
      </c>
      <c r="AJ61" s="629">
        <f t="shared" si="32"/>
        <v>0</v>
      </c>
      <c r="AK61" s="629">
        <f t="shared" si="33"/>
        <v>0</v>
      </c>
      <c r="AL61" s="629">
        <f t="shared" si="34"/>
        <v>0</v>
      </c>
      <c r="AM61" s="629">
        <f t="shared" si="35"/>
        <v>0</v>
      </c>
      <c r="AN61" s="629">
        <f t="shared" si="36"/>
        <v>0</v>
      </c>
      <c r="AO61" s="629">
        <f t="shared" si="37"/>
        <v>0</v>
      </c>
      <c r="AP61" s="629">
        <f t="shared" si="38"/>
        <v>0</v>
      </c>
      <c r="AQ61" s="629">
        <f t="shared" si="39"/>
        <v>0</v>
      </c>
      <c r="AR61" s="629">
        <f t="shared" si="40"/>
        <v>0</v>
      </c>
      <c r="AS61" s="629">
        <f t="shared" si="41"/>
        <v>0</v>
      </c>
      <c r="AT61" s="629">
        <f t="shared" si="42"/>
        <v>0</v>
      </c>
      <c r="AU61" s="629">
        <f t="shared" si="43"/>
        <v>0</v>
      </c>
      <c r="AV61" s="629">
        <f t="shared" si="44"/>
        <v>0</v>
      </c>
      <c r="AW61" s="629">
        <f t="shared" si="45"/>
        <v>0</v>
      </c>
      <c r="AX61" s="629">
        <f t="shared" si="46"/>
        <v>0</v>
      </c>
      <c r="AY61" s="629">
        <f t="shared" si="47"/>
        <v>0</v>
      </c>
      <c r="AZ61" s="629">
        <f t="shared" si="48"/>
        <v>0</v>
      </c>
      <c r="BA61" s="629">
        <f t="shared" si="49"/>
        <v>0</v>
      </c>
      <c r="BB61" s="629">
        <f t="shared" si="50"/>
        <v>0</v>
      </c>
      <c r="BC61" s="629">
        <f t="shared" si="51"/>
        <v>0</v>
      </c>
    </row>
    <row r="62" spans="1:55" x14ac:dyDescent="0.25">
      <c r="A62" s="477" t="str">
        <f>IF(BasePop.!A68="","",BasePop.!A68)</f>
        <v/>
      </c>
      <c r="B62" s="7">
        <f>BasePop.!L68</f>
        <v>0</v>
      </c>
      <c r="C62" s="7">
        <f t="shared" si="0"/>
        <v>0</v>
      </c>
      <c r="D62" s="7">
        <f t="shared" si="1"/>
        <v>0</v>
      </c>
      <c r="E62" s="7">
        <f t="shared" si="2"/>
        <v>0</v>
      </c>
      <c r="F62" s="7">
        <f t="shared" si="3"/>
        <v>0</v>
      </c>
      <c r="G62" s="7">
        <f t="shared" si="4"/>
        <v>0</v>
      </c>
      <c r="H62" s="629">
        <f t="shared" si="52"/>
        <v>0</v>
      </c>
      <c r="I62" s="629">
        <f t="shared" si="5"/>
        <v>0</v>
      </c>
      <c r="J62" s="629">
        <f t="shared" si="6"/>
        <v>0</v>
      </c>
      <c r="K62" s="629">
        <f t="shared" si="7"/>
        <v>0</v>
      </c>
      <c r="L62" s="629">
        <f t="shared" si="8"/>
        <v>0</v>
      </c>
      <c r="M62" s="629">
        <f t="shared" si="9"/>
        <v>0</v>
      </c>
      <c r="N62" s="629">
        <f t="shared" si="10"/>
        <v>0</v>
      </c>
      <c r="O62" s="629">
        <f t="shared" si="11"/>
        <v>0</v>
      </c>
      <c r="P62" s="629">
        <f t="shared" si="12"/>
        <v>0</v>
      </c>
      <c r="Q62" s="629">
        <f t="shared" si="13"/>
        <v>0</v>
      </c>
      <c r="R62" s="629">
        <f t="shared" si="14"/>
        <v>0</v>
      </c>
      <c r="S62" s="629">
        <f t="shared" si="15"/>
        <v>0</v>
      </c>
      <c r="T62" s="629">
        <f t="shared" si="16"/>
        <v>0</v>
      </c>
      <c r="U62" s="629">
        <f t="shared" si="17"/>
        <v>0</v>
      </c>
      <c r="V62" s="629">
        <f t="shared" si="18"/>
        <v>0</v>
      </c>
      <c r="W62" s="629">
        <f t="shared" si="19"/>
        <v>0</v>
      </c>
      <c r="X62" s="629">
        <f t="shared" si="20"/>
        <v>0</v>
      </c>
      <c r="Y62" s="629">
        <f t="shared" si="21"/>
        <v>0</v>
      </c>
      <c r="Z62" s="629">
        <f t="shared" si="22"/>
        <v>0</v>
      </c>
      <c r="AA62" s="629">
        <f t="shared" si="23"/>
        <v>0</v>
      </c>
      <c r="AB62" s="629">
        <f t="shared" si="24"/>
        <v>0</v>
      </c>
      <c r="AC62" s="629">
        <f t="shared" si="25"/>
        <v>0</v>
      </c>
      <c r="AD62" s="629">
        <f t="shared" si="26"/>
        <v>0</v>
      </c>
      <c r="AE62" s="629">
        <f t="shared" si="27"/>
        <v>0</v>
      </c>
      <c r="AF62" s="629">
        <f t="shared" si="28"/>
        <v>0</v>
      </c>
      <c r="AG62" s="629">
        <f t="shared" si="29"/>
        <v>0</v>
      </c>
      <c r="AH62" s="629">
        <f t="shared" si="30"/>
        <v>0</v>
      </c>
      <c r="AI62" s="629">
        <f t="shared" si="31"/>
        <v>0</v>
      </c>
      <c r="AJ62" s="629">
        <f t="shared" si="32"/>
        <v>0</v>
      </c>
      <c r="AK62" s="629">
        <f t="shared" si="33"/>
        <v>0</v>
      </c>
      <c r="AL62" s="629">
        <f t="shared" si="34"/>
        <v>0</v>
      </c>
      <c r="AM62" s="629">
        <f t="shared" si="35"/>
        <v>0</v>
      </c>
      <c r="AN62" s="629">
        <f t="shared" si="36"/>
        <v>0</v>
      </c>
      <c r="AO62" s="629">
        <f t="shared" si="37"/>
        <v>0</v>
      </c>
      <c r="AP62" s="629">
        <f t="shared" si="38"/>
        <v>0</v>
      </c>
      <c r="AQ62" s="629">
        <f t="shared" si="39"/>
        <v>0</v>
      </c>
      <c r="AR62" s="629">
        <f t="shared" si="40"/>
        <v>0</v>
      </c>
      <c r="AS62" s="629">
        <f t="shared" si="41"/>
        <v>0</v>
      </c>
      <c r="AT62" s="629">
        <f t="shared" si="42"/>
        <v>0</v>
      </c>
      <c r="AU62" s="629">
        <f t="shared" si="43"/>
        <v>0</v>
      </c>
      <c r="AV62" s="629">
        <f t="shared" si="44"/>
        <v>0</v>
      </c>
      <c r="AW62" s="629">
        <f t="shared" si="45"/>
        <v>0</v>
      </c>
      <c r="AX62" s="629">
        <f t="shared" si="46"/>
        <v>0</v>
      </c>
      <c r="AY62" s="629">
        <f t="shared" si="47"/>
        <v>0</v>
      </c>
      <c r="AZ62" s="629">
        <f t="shared" si="48"/>
        <v>0</v>
      </c>
      <c r="BA62" s="629">
        <f t="shared" si="49"/>
        <v>0</v>
      </c>
      <c r="BB62" s="629">
        <f t="shared" si="50"/>
        <v>0</v>
      </c>
      <c r="BC62" s="629">
        <f t="shared" si="51"/>
        <v>0</v>
      </c>
    </row>
    <row r="63" spans="1:55" x14ac:dyDescent="0.25">
      <c r="A63" s="477" t="str">
        <f>IF(BasePop.!A69="","",BasePop.!A69)</f>
        <v/>
      </c>
      <c r="B63" s="7">
        <f>BasePop.!L69</f>
        <v>0</v>
      </c>
      <c r="C63" s="7">
        <f t="shared" si="0"/>
        <v>0</v>
      </c>
      <c r="D63" s="7">
        <f t="shared" si="1"/>
        <v>0</v>
      </c>
      <c r="E63" s="7">
        <f t="shared" si="2"/>
        <v>0</v>
      </c>
      <c r="F63" s="7">
        <f t="shared" si="3"/>
        <v>0</v>
      </c>
      <c r="G63" s="7">
        <f t="shared" si="4"/>
        <v>0</v>
      </c>
      <c r="H63" s="629">
        <f t="shared" si="52"/>
        <v>0</v>
      </c>
      <c r="I63" s="629">
        <f t="shared" si="5"/>
        <v>0</v>
      </c>
      <c r="J63" s="629">
        <f t="shared" si="6"/>
        <v>0</v>
      </c>
      <c r="K63" s="629">
        <f t="shared" si="7"/>
        <v>0</v>
      </c>
      <c r="L63" s="629">
        <f t="shared" si="8"/>
        <v>0</v>
      </c>
      <c r="M63" s="629">
        <f t="shared" si="9"/>
        <v>0</v>
      </c>
      <c r="N63" s="629">
        <f t="shared" si="10"/>
        <v>0</v>
      </c>
      <c r="O63" s="629">
        <f t="shared" si="11"/>
        <v>0</v>
      </c>
      <c r="P63" s="629">
        <f t="shared" si="12"/>
        <v>0</v>
      </c>
      <c r="Q63" s="629">
        <f t="shared" si="13"/>
        <v>0</v>
      </c>
      <c r="R63" s="629">
        <f t="shared" si="14"/>
        <v>0</v>
      </c>
      <c r="S63" s="629">
        <f t="shared" si="15"/>
        <v>0</v>
      </c>
      <c r="T63" s="629">
        <f t="shared" si="16"/>
        <v>0</v>
      </c>
      <c r="U63" s="629">
        <f t="shared" si="17"/>
        <v>0</v>
      </c>
      <c r="V63" s="629">
        <f t="shared" si="18"/>
        <v>0</v>
      </c>
      <c r="W63" s="629">
        <f t="shared" si="19"/>
        <v>0</v>
      </c>
      <c r="X63" s="629">
        <f t="shared" si="20"/>
        <v>0</v>
      </c>
      <c r="Y63" s="629">
        <f t="shared" si="21"/>
        <v>0</v>
      </c>
      <c r="Z63" s="629">
        <f t="shared" si="22"/>
        <v>0</v>
      </c>
      <c r="AA63" s="629">
        <f t="shared" si="23"/>
        <v>0</v>
      </c>
      <c r="AB63" s="629">
        <f t="shared" si="24"/>
        <v>0</v>
      </c>
      <c r="AC63" s="629">
        <f t="shared" si="25"/>
        <v>0</v>
      </c>
      <c r="AD63" s="629">
        <f t="shared" si="26"/>
        <v>0</v>
      </c>
      <c r="AE63" s="629">
        <f t="shared" si="27"/>
        <v>0</v>
      </c>
      <c r="AF63" s="629">
        <f t="shared" si="28"/>
        <v>0</v>
      </c>
      <c r="AG63" s="629">
        <f t="shared" si="29"/>
        <v>0</v>
      </c>
      <c r="AH63" s="629">
        <f t="shared" si="30"/>
        <v>0</v>
      </c>
      <c r="AI63" s="629">
        <f t="shared" si="31"/>
        <v>0</v>
      </c>
      <c r="AJ63" s="629">
        <f t="shared" si="32"/>
        <v>0</v>
      </c>
      <c r="AK63" s="629">
        <f t="shared" si="33"/>
        <v>0</v>
      </c>
      <c r="AL63" s="629">
        <f t="shared" si="34"/>
        <v>0</v>
      </c>
      <c r="AM63" s="629">
        <f t="shared" si="35"/>
        <v>0</v>
      </c>
      <c r="AN63" s="629">
        <f t="shared" si="36"/>
        <v>0</v>
      </c>
      <c r="AO63" s="629">
        <f t="shared" si="37"/>
        <v>0</v>
      </c>
      <c r="AP63" s="629">
        <f t="shared" si="38"/>
        <v>0</v>
      </c>
      <c r="AQ63" s="629">
        <f t="shared" si="39"/>
        <v>0</v>
      </c>
      <c r="AR63" s="629">
        <f t="shared" si="40"/>
        <v>0</v>
      </c>
      <c r="AS63" s="629">
        <f t="shared" si="41"/>
        <v>0</v>
      </c>
      <c r="AT63" s="629">
        <f t="shared" si="42"/>
        <v>0</v>
      </c>
      <c r="AU63" s="629">
        <f t="shared" si="43"/>
        <v>0</v>
      </c>
      <c r="AV63" s="629">
        <f t="shared" si="44"/>
        <v>0</v>
      </c>
      <c r="AW63" s="629">
        <f t="shared" si="45"/>
        <v>0</v>
      </c>
      <c r="AX63" s="629">
        <f t="shared" si="46"/>
        <v>0</v>
      </c>
      <c r="AY63" s="629">
        <f t="shared" si="47"/>
        <v>0</v>
      </c>
      <c r="AZ63" s="629">
        <f t="shared" si="48"/>
        <v>0</v>
      </c>
      <c r="BA63" s="629">
        <f t="shared" si="49"/>
        <v>0</v>
      </c>
      <c r="BB63" s="629">
        <f t="shared" si="50"/>
        <v>0</v>
      </c>
      <c r="BC63" s="629">
        <f t="shared" si="51"/>
        <v>0</v>
      </c>
    </row>
    <row r="64" spans="1:55" x14ac:dyDescent="0.25">
      <c r="A64" s="432"/>
    </row>
    <row r="65" spans="1:1" x14ac:dyDescent="0.25">
      <c r="A65" s="432"/>
    </row>
    <row r="66" spans="1:1" x14ac:dyDescent="0.25">
      <c r="A66" s="432"/>
    </row>
    <row r="67" spans="1:1" x14ac:dyDescent="0.25">
      <c r="A67" s="435"/>
    </row>
    <row r="68" spans="1:1" x14ac:dyDescent="0.25">
      <c r="A68" s="436"/>
    </row>
  </sheetData>
  <mergeCells count="27">
    <mergeCell ref="A7:A11"/>
    <mergeCell ref="B7:F7"/>
    <mergeCell ref="H7:S8"/>
    <mergeCell ref="B8:B10"/>
    <mergeCell ref="C8:C9"/>
    <mergeCell ref="D8:D9"/>
    <mergeCell ref="E8:E9"/>
    <mergeCell ref="F8:F9"/>
    <mergeCell ref="H9:J9"/>
    <mergeCell ref="D11:F11"/>
    <mergeCell ref="G8:G9"/>
    <mergeCell ref="K9:M9"/>
    <mergeCell ref="Q9:S9"/>
    <mergeCell ref="N9:P9"/>
    <mergeCell ref="T9:V9"/>
    <mergeCell ref="W9:Y9"/>
    <mergeCell ref="BA9:BC9"/>
    <mergeCell ref="T7:BC8"/>
    <mergeCell ref="AU9:AW9"/>
    <mergeCell ref="Z9:AB9"/>
    <mergeCell ref="AX9:AZ9"/>
    <mergeCell ref="AC9:AE9"/>
    <mergeCell ref="AF9:AH9"/>
    <mergeCell ref="AI9:AK9"/>
    <mergeCell ref="AL9:AN9"/>
    <mergeCell ref="AO9:AQ9"/>
    <mergeCell ref="AR9:AT9"/>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J70"/>
  <sheetViews>
    <sheetView workbookViewId="0">
      <selection activeCell="H24" sqref="H24"/>
    </sheetView>
  </sheetViews>
  <sheetFormatPr defaultRowHeight="12.75" x14ac:dyDescent="0.2"/>
  <cols>
    <col min="1" max="1" width="1.7109375" style="433" customWidth="1"/>
    <col min="2" max="2" width="35.7109375" style="433" customWidth="1"/>
    <col min="3" max="3" width="1.7109375" style="433" customWidth="1"/>
    <col min="4" max="5" width="10.7109375" style="428" customWidth="1"/>
    <col min="6" max="6" width="10.7109375" style="433" customWidth="1"/>
    <col min="7" max="7" width="1.7109375" style="433" customWidth="1"/>
    <col min="8" max="8" width="10.7109375" style="433" customWidth="1"/>
    <col min="9" max="9" width="10.7109375" style="428" customWidth="1"/>
    <col min="10" max="10" width="1.7109375" style="428" customWidth="1"/>
    <col min="11" max="24" width="10.7109375" style="441" customWidth="1"/>
    <col min="25" max="25" width="1.7109375" style="441" customWidth="1"/>
    <col min="26" max="34" width="10.7109375" style="441" customWidth="1"/>
    <col min="35" max="35" width="0.85546875" style="441" customWidth="1"/>
    <col min="36" max="36" width="10.7109375" style="441" customWidth="1"/>
    <col min="37" max="37" width="1.7109375" style="441" customWidth="1"/>
    <col min="38" max="40" width="10.7109375" style="441" customWidth="1"/>
    <col min="41" max="41" width="3.7109375" style="433" customWidth="1"/>
    <col min="42" max="16384" width="9.140625" style="433"/>
  </cols>
  <sheetData>
    <row r="1" spans="2:88" ht="5.0999999999999996" customHeight="1" x14ac:dyDescent="0.2"/>
    <row r="2" spans="2:88" ht="18.75" x14ac:dyDescent="0.3">
      <c r="B2" s="524" t="s">
        <v>198</v>
      </c>
      <c r="C2" s="439"/>
      <c r="D2" s="433"/>
      <c r="E2" s="433"/>
      <c r="I2" s="433"/>
      <c r="J2" s="439"/>
      <c r="K2" s="427"/>
      <c r="L2" s="427"/>
      <c r="M2" s="427"/>
      <c r="N2" s="427"/>
      <c r="O2" s="442"/>
      <c r="P2" s="442"/>
      <c r="Q2" s="442"/>
      <c r="R2" s="442"/>
      <c r="S2" s="442"/>
      <c r="T2" s="442"/>
      <c r="U2" s="442"/>
      <c r="V2" s="442"/>
      <c r="W2" s="442"/>
      <c r="X2" s="442"/>
      <c r="Y2" s="442"/>
      <c r="Z2" s="442"/>
      <c r="AA2" s="442"/>
      <c r="AB2" s="442"/>
      <c r="AC2" s="442"/>
      <c r="AD2" s="486"/>
      <c r="AE2" s="486"/>
      <c r="AF2" s="486"/>
      <c r="AG2" s="486"/>
      <c r="AH2" s="442"/>
      <c r="AI2" s="442"/>
      <c r="AJ2" s="442"/>
      <c r="AK2" s="442"/>
      <c r="AL2" s="442"/>
      <c r="AM2" s="442"/>
      <c r="AN2" s="442"/>
    </row>
    <row r="3" spans="2:88" ht="17.25" customHeight="1" x14ac:dyDescent="0.25">
      <c r="B3" s="518" t="s">
        <v>538</v>
      </c>
      <c r="C3" s="432"/>
      <c r="D3" s="433"/>
      <c r="E3" s="552"/>
      <c r="I3" s="433"/>
      <c r="J3" s="464"/>
      <c r="K3" s="465"/>
      <c r="L3" s="465"/>
      <c r="M3" s="465"/>
      <c r="N3" s="465"/>
      <c r="O3" s="597"/>
      <c r="P3" s="465"/>
      <c r="Q3" s="465"/>
      <c r="R3" s="465"/>
      <c r="S3" s="465"/>
      <c r="T3" s="465"/>
      <c r="U3" s="465"/>
      <c r="V3" s="465"/>
      <c r="W3" s="465"/>
      <c r="X3" s="465"/>
      <c r="Y3" s="464"/>
      <c r="Z3" s="465"/>
      <c r="AA3" s="465"/>
      <c r="AB3" s="465"/>
      <c r="AC3" s="465"/>
      <c r="AD3" s="465"/>
      <c r="AE3" s="465"/>
      <c r="AF3" s="465"/>
      <c r="AG3" s="465"/>
      <c r="AH3" s="465"/>
      <c r="AI3" s="428"/>
      <c r="AJ3" s="464"/>
      <c r="AK3" s="464"/>
      <c r="AL3" s="428"/>
      <c r="AM3" s="428"/>
      <c r="AN3" s="428"/>
      <c r="AO3" s="428"/>
      <c r="AP3" s="428"/>
      <c r="AQ3" s="428"/>
      <c r="AR3" s="464"/>
      <c r="AS3" s="464"/>
      <c r="AT3" s="464"/>
      <c r="AU3" s="464"/>
      <c r="AV3" s="464"/>
      <c r="AW3" s="464"/>
      <c r="AX3" s="464"/>
      <c r="AY3" s="464"/>
      <c r="AZ3" s="464"/>
      <c r="BA3" s="464"/>
      <c r="BB3" s="464"/>
      <c r="BC3" s="464"/>
      <c r="BD3" s="464"/>
      <c r="BE3" s="464"/>
      <c r="BF3" s="464"/>
      <c r="BG3" s="464"/>
      <c r="BH3" s="464"/>
      <c r="BI3" s="464"/>
      <c r="BJ3" s="428"/>
      <c r="BK3" s="428"/>
      <c r="BL3" s="428"/>
      <c r="BM3" s="428"/>
      <c r="BN3" s="428"/>
      <c r="BO3" s="428"/>
      <c r="BP3" s="464"/>
      <c r="BQ3" s="464"/>
      <c r="BR3" s="464"/>
      <c r="BS3" s="464"/>
      <c r="BT3" s="464"/>
      <c r="BU3" s="464"/>
      <c r="BV3" s="464"/>
      <c r="BW3" s="464"/>
      <c r="BX3" s="464"/>
      <c r="BY3" s="464"/>
      <c r="BZ3" s="464"/>
      <c r="CA3" s="464"/>
      <c r="CB3" s="464"/>
      <c r="CC3" s="464"/>
      <c r="CD3" s="464"/>
      <c r="CE3" s="428"/>
      <c r="CF3" s="428"/>
      <c r="CG3" s="428"/>
      <c r="CH3" s="428"/>
      <c r="CI3" s="428"/>
      <c r="CJ3" s="428"/>
    </row>
    <row r="4" spans="2:88" ht="5.0999999999999996" customHeight="1" x14ac:dyDescent="0.2">
      <c r="B4" s="439"/>
      <c r="C4" s="439"/>
      <c r="D4" s="433"/>
      <c r="E4" s="433"/>
      <c r="I4" s="433"/>
      <c r="J4" s="520"/>
      <c r="K4" s="520"/>
      <c r="L4" s="520"/>
      <c r="M4" s="520"/>
      <c r="N4" s="520"/>
      <c r="O4" s="520"/>
      <c r="P4" s="520"/>
      <c r="Q4" s="520"/>
      <c r="R4" s="520"/>
      <c r="S4" s="520"/>
      <c r="T4" s="520"/>
      <c r="U4" s="520"/>
      <c r="V4" s="520"/>
      <c r="W4" s="520"/>
      <c r="X4" s="520"/>
      <c r="Y4" s="520"/>
      <c r="Z4" s="520"/>
      <c r="AA4" s="520"/>
      <c r="AB4" s="520"/>
      <c r="AC4" s="520"/>
      <c r="AD4" s="520"/>
      <c r="AE4" s="520"/>
      <c r="AF4" s="520"/>
      <c r="AG4" s="520"/>
      <c r="AH4" s="520"/>
      <c r="AI4" s="520"/>
      <c r="AJ4" s="520"/>
      <c r="AK4" s="520"/>
      <c r="AL4" s="428"/>
      <c r="AM4" s="428"/>
      <c r="AN4" s="428"/>
      <c r="AO4" s="428"/>
      <c r="AP4" s="428"/>
      <c r="AQ4" s="428"/>
      <c r="AR4" s="520"/>
      <c r="AS4" s="520"/>
      <c r="AT4" s="520"/>
      <c r="AU4" s="520"/>
      <c r="AV4" s="520"/>
      <c r="AW4" s="520"/>
      <c r="AX4" s="520"/>
      <c r="AY4" s="520"/>
      <c r="AZ4" s="520"/>
      <c r="BA4" s="520"/>
      <c r="BB4" s="520"/>
      <c r="BC4" s="520"/>
      <c r="BD4" s="520"/>
      <c r="BE4" s="520"/>
      <c r="BF4" s="520"/>
      <c r="BG4" s="520"/>
      <c r="BH4" s="520"/>
      <c r="BI4" s="520"/>
      <c r="BJ4" s="520"/>
      <c r="BK4" s="428"/>
      <c r="BL4" s="428"/>
      <c r="BM4" s="428"/>
      <c r="BN4" s="428"/>
      <c r="BO4" s="428"/>
      <c r="BP4" s="520"/>
      <c r="BQ4" s="520"/>
      <c r="BR4" s="520"/>
      <c r="BS4" s="520"/>
      <c r="BT4" s="520"/>
      <c r="BU4" s="520"/>
      <c r="BV4" s="520"/>
      <c r="BW4" s="520"/>
      <c r="BX4" s="520"/>
      <c r="BY4" s="520"/>
      <c r="BZ4" s="520"/>
      <c r="CA4" s="520"/>
      <c r="CB4" s="520"/>
      <c r="CC4" s="520"/>
      <c r="CD4" s="520"/>
      <c r="CE4" s="520"/>
      <c r="CF4" s="428"/>
      <c r="CG4" s="428"/>
      <c r="CH4" s="428"/>
      <c r="CI4" s="428"/>
      <c r="CJ4" s="428"/>
    </row>
    <row r="5" spans="2:88" s="540" customFormat="1" ht="15.75" x14ac:dyDescent="0.25">
      <c r="B5" s="541"/>
      <c r="C5" s="541"/>
      <c r="D5" s="594" t="s">
        <v>474</v>
      </c>
      <c r="E5" s="547"/>
      <c r="F5" s="549"/>
      <c r="G5" s="549"/>
      <c r="H5" s="549"/>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row>
    <row r="6" spans="2:88" ht="5.0999999999999996" customHeight="1" x14ac:dyDescent="0.2">
      <c r="B6" s="439"/>
      <c r="C6" s="439"/>
      <c r="D6" s="433"/>
      <c r="E6" s="433"/>
      <c r="I6" s="433"/>
      <c r="J6" s="520"/>
      <c r="K6" s="520"/>
      <c r="L6" s="520"/>
      <c r="M6" s="520"/>
      <c r="N6" s="520"/>
      <c r="O6" s="520"/>
      <c r="P6" s="520"/>
      <c r="Q6" s="520"/>
      <c r="R6" s="520"/>
      <c r="S6" s="520"/>
      <c r="T6" s="520"/>
      <c r="U6" s="520"/>
      <c r="V6" s="520"/>
      <c r="W6" s="520"/>
      <c r="X6" s="520"/>
      <c r="Y6" s="520"/>
      <c r="Z6" s="520"/>
      <c r="AA6" s="520"/>
      <c r="AB6" s="520"/>
      <c r="AC6" s="520"/>
      <c r="AD6" s="520"/>
      <c r="AE6" s="520"/>
      <c r="AF6" s="520"/>
      <c r="AG6" s="520"/>
      <c r="AH6" s="520"/>
      <c r="AI6" s="520"/>
      <c r="AJ6" s="520"/>
      <c r="AK6" s="520"/>
      <c r="AL6" s="428"/>
      <c r="AM6" s="428"/>
      <c r="AN6" s="428"/>
      <c r="AO6" s="428"/>
      <c r="AP6" s="428"/>
      <c r="AQ6" s="428"/>
      <c r="AR6" s="520"/>
      <c r="AS6" s="520"/>
      <c r="AT6" s="520"/>
      <c r="AU6" s="520"/>
      <c r="AV6" s="520"/>
      <c r="AW6" s="520"/>
      <c r="AX6" s="520"/>
      <c r="AY6" s="520"/>
      <c r="AZ6" s="520"/>
      <c r="BA6" s="520"/>
      <c r="BB6" s="520"/>
      <c r="BC6" s="520"/>
      <c r="BD6" s="520"/>
      <c r="BE6" s="520"/>
      <c r="BF6" s="520"/>
      <c r="BG6" s="520"/>
      <c r="BH6" s="520"/>
      <c r="BI6" s="520"/>
      <c r="BJ6" s="520"/>
      <c r="BK6" s="428"/>
      <c r="BL6" s="428"/>
      <c r="BM6" s="428"/>
      <c r="BN6" s="428"/>
      <c r="BO6" s="428"/>
      <c r="BP6" s="520"/>
      <c r="BQ6" s="520"/>
      <c r="BR6" s="520"/>
      <c r="BS6" s="520"/>
      <c r="BT6" s="520"/>
      <c r="BU6" s="520"/>
      <c r="BV6" s="520"/>
      <c r="BW6" s="520"/>
      <c r="BX6" s="520"/>
      <c r="BY6" s="520"/>
      <c r="BZ6" s="520"/>
      <c r="CA6" s="520"/>
      <c r="CB6" s="520"/>
      <c r="CC6" s="520"/>
      <c r="CD6" s="520"/>
      <c r="CE6" s="520"/>
      <c r="CF6" s="428"/>
      <c r="CG6" s="428"/>
      <c r="CH6" s="428"/>
      <c r="CI6" s="428"/>
      <c r="CJ6" s="428"/>
    </row>
    <row r="7" spans="2:88" ht="20.100000000000001" customHeight="1" x14ac:dyDescent="0.2">
      <c r="B7" s="690" t="s">
        <v>24</v>
      </c>
      <c r="C7" s="520"/>
      <c r="D7" s="685" t="s">
        <v>431</v>
      </c>
      <c r="E7" s="685"/>
      <c r="F7" s="685"/>
      <c r="G7" s="685"/>
      <c r="H7" s="685"/>
      <c r="I7" s="685"/>
      <c r="J7" s="464"/>
      <c r="K7" s="685" t="s">
        <v>500</v>
      </c>
      <c r="L7" s="685"/>
      <c r="M7" s="685"/>
      <c r="N7" s="685"/>
      <c r="O7" s="685"/>
      <c r="P7" s="685"/>
      <c r="Q7" s="685"/>
      <c r="R7" s="685"/>
      <c r="S7" s="685"/>
      <c r="T7" s="685"/>
      <c r="U7" s="685"/>
      <c r="V7" s="685"/>
      <c r="W7" s="685"/>
      <c r="X7" s="685"/>
      <c r="Y7" s="442"/>
      <c r="Z7" s="686" t="s">
        <v>502</v>
      </c>
      <c r="AA7" s="705"/>
      <c r="AB7" s="705"/>
      <c r="AC7" s="705"/>
      <c r="AD7" s="705"/>
      <c r="AE7" s="705"/>
      <c r="AF7" s="705"/>
      <c r="AG7" s="705"/>
      <c r="AH7" s="705"/>
      <c r="AI7" s="705"/>
      <c r="AJ7" s="706"/>
      <c r="AK7" s="442"/>
      <c r="AL7" s="685" t="s">
        <v>21</v>
      </c>
      <c r="AM7" s="685"/>
      <c r="AN7" s="685"/>
    </row>
    <row r="8" spans="2:88" ht="12" customHeight="1" x14ac:dyDescent="0.2">
      <c r="B8" s="690"/>
      <c r="C8" s="520"/>
      <c r="D8" s="687" t="s">
        <v>475</v>
      </c>
      <c r="E8" s="686" t="s">
        <v>536</v>
      </c>
      <c r="F8" s="706"/>
      <c r="G8" s="464"/>
      <c r="H8" s="686" t="s">
        <v>521</v>
      </c>
      <c r="I8" s="706"/>
      <c r="J8" s="464"/>
      <c r="K8" s="687" t="s">
        <v>493</v>
      </c>
      <c r="L8" s="687" t="s">
        <v>479</v>
      </c>
      <c r="M8" s="687" t="s">
        <v>481</v>
      </c>
      <c r="N8" s="687" t="s">
        <v>480</v>
      </c>
      <c r="O8" s="712" t="s">
        <v>482</v>
      </c>
      <c r="P8" s="713"/>
      <c r="Q8" s="687" t="s">
        <v>428</v>
      </c>
      <c r="R8" s="687" t="s">
        <v>435</v>
      </c>
      <c r="S8" s="687" t="s">
        <v>429</v>
      </c>
      <c r="T8" s="687" t="s">
        <v>484</v>
      </c>
      <c r="U8" s="687" t="s">
        <v>301</v>
      </c>
      <c r="V8" s="687" t="s">
        <v>436</v>
      </c>
      <c r="W8" s="687" t="s">
        <v>513</v>
      </c>
      <c r="X8" s="687" t="s">
        <v>430</v>
      </c>
      <c r="Y8" s="442"/>
      <c r="Z8" s="687" t="s">
        <v>218</v>
      </c>
      <c r="AA8" s="687" t="s">
        <v>486</v>
      </c>
      <c r="AB8" s="687" t="s">
        <v>487</v>
      </c>
      <c r="AC8" s="687" t="s">
        <v>52</v>
      </c>
      <c r="AD8" s="687" t="s">
        <v>488</v>
      </c>
      <c r="AE8" s="687" t="s">
        <v>281</v>
      </c>
      <c r="AF8" s="687" t="s">
        <v>283</v>
      </c>
      <c r="AG8" s="687" t="s">
        <v>489</v>
      </c>
      <c r="AH8" s="687" t="s">
        <v>498</v>
      </c>
      <c r="AI8" s="442"/>
      <c r="AJ8" s="687" t="s">
        <v>497</v>
      </c>
      <c r="AK8" s="442"/>
      <c r="AL8" s="687" t="s">
        <v>437</v>
      </c>
      <c r="AM8" s="687" t="s">
        <v>432</v>
      </c>
      <c r="AN8" s="687" t="s">
        <v>433</v>
      </c>
    </row>
    <row r="9" spans="2:88" s="466" customFormat="1" ht="51" x14ac:dyDescent="0.25">
      <c r="B9" s="690"/>
      <c r="C9" s="520"/>
      <c r="D9" s="688"/>
      <c r="E9" s="608" t="s">
        <v>491</v>
      </c>
      <c r="F9" s="608" t="s">
        <v>492</v>
      </c>
      <c r="G9" s="520"/>
      <c r="H9" s="607" t="s">
        <v>444</v>
      </c>
      <c r="I9" s="608" t="s">
        <v>537</v>
      </c>
      <c r="J9" s="520"/>
      <c r="K9" s="689"/>
      <c r="L9" s="689"/>
      <c r="M9" s="689"/>
      <c r="N9" s="689"/>
      <c r="O9" s="607" t="s">
        <v>535</v>
      </c>
      <c r="P9" s="609" t="s">
        <v>437</v>
      </c>
      <c r="Q9" s="689"/>
      <c r="R9" s="689"/>
      <c r="S9" s="689"/>
      <c r="T9" s="689"/>
      <c r="U9" s="689"/>
      <c r="V9" s="689"/>
      <c r="W9" s="689"/>
      <c r="X9" s="689"/>
      <c r="Y9" s="520"/>
      <c r="Z9" s="689"/>
      <c r="AA9" s="689"/>
      <c r="AB9" s="689"/>
      <c r="AC9" s="689"/>
      <c r="AD9" s="689"/>
      <c r="AE9" s="689"/>
      <c r="AF9" s="689"/>
      <c r="AG9" s="689"/>
      <c r="AH9" s="689"/>
      <c r="AI9" s="520"/>
      <c r="AJ9" s="689"/>
      <c r="AK9" s="520"/>
      <c r="AL9" s="688"/>
      <c r="AM9" s="688"/>
      <c r="AN9" s="688"/>
    </row>
    <row r="10" spans="2:88" s="438" customFormat="1" ht="12" customHeight="1" x14ac:dyDescent="0.25">
      <c r="B10" s="690"/>
      <c r="C10" s="520"/>
      <c r="D10" s="689"/>
      <c r="E10" s="474">
        <f>Parâmetros!I77</f>
        <v>6.9000000000000006E-2</v>
      </c>
      <c r="F10" s="468">
        <f>Parâmetros!I78</f>
        <v>0.3</v>
      </c>
      <c r="G10" s="451"/>
      <c r="H10" s="707" t="s">
        <v>445</v>
      </c>
      <c r="I10" s="707"/>
      <c r="J10" s="465"/>
      <c r="K10" s="438">
        <f>Parâmetros!$I$79</f>
        <v>2</v>
      </c>
      <c r="L10" s="438">
        <f>Parâmetros!$I$80</f>
        <v>1</v>
      </c>
      <c r="M10" s="438">
        <f>Parâmetros!$I$81</f>
        <v>1</v>
      </c>
      <c r="N10" s="438">
        <f>Parâmetros!$I$82</f>
        <v>1</v>
      </c>
      <c r="O10" s="595">
        <f>Parâmetros!$I$83</f>
        <v>0.13800000000000001</v>
      </c>
      <c r="P10" s="438">
        <f>Parâmetros!$I$84</f>
        <v>1</v>
      </c>
      <c r="Q10" s="438">
        <f>Parâmetros!$I$85</f>
        <v>2</v>
      </c>
      <c r="R10" s="438">
        <f>Parâmetros!$I$86</f>
        <v>2</v>
      </c>
      <c r="S10" s="438">
        <f>Parâmetros!$I$87</f>
        <v>2</v>
      </c>
      <c r="T10" s="438">
        <f>Parâmetros!$I$88</f>
        <v>2</v>
      </c>
      <c r="U10" s="438">
        <f>Parâmetros!$I$89</f>
        <v>1</v>
      </c>
      <c r="V10" s="438">
        <f>Parâmetros!$I$90</f>
        <v>2</v>
      </c>
      <c r="W10" s="438">
        <f>Parâmetros!$I$91</f>
        <v>1</v>
      </c>
      <c r="X10" s="438">
        <f>Parâmetros!$I$92</f>
        <v>2</v>
      </c>
      <c r="Y10" s="465"/>
      <c r="Z10" s="438">
        <f>Parâmetros!$I$94</f>
        <v>1</v>
      </c>
      <c r="AA10" s="438">
        <f>Parâmetros!$I$95</f>
        <v>0.25</v>
      </c>
      <c r="AB10" s="438">
        <f>Parâmetros!$I$96</f>
        <v>0.25</v>
      </c>
      <c r="AC10" s="438">
        <f>Parâmetros!$I$97</f>
        <v>0.25</v>
      </c>
      <c r="AD10" s="438">
        <f>Parâmetros!$I$98</f>
        <v>0.25</v>
      </c>
      <c r="AE10" s="438">
        <f>Parâmetros!$I$99</f>
        <v>1</v>
      </c>
      <c r="AF10" s="438">
        <f>Parâmetros!$I$100</f>
        <v>1</v>
      </c>
      <c r="AG10" s="438">
        <f>Parâmetros!$I$101</f>
        <v>0.2</v>
      </c>
      <c r="AH10" s="438">
        <f>Parâmetros!$I$102</f>
        <v>1</v>
      </c>
      <c r="AI10" s="465"/>
      <c r="AJ10" s="606"/>
      <c r="AK10" s="465"/>
      <c r="AL10" s="688"/>
      <c r="AM10" s="688"/>
      <c r="AN10" s="688"/>
    </row>
    <row r="11" spans="2:88" ht="24" customHeight="1" x14ac:dyDescent="0.2">
      <c r="B11" s="690"/>
      <c r="C11" s="520"/>
      <c r="D11" s="610" t="s">
        <v>519</v>
      </c>
      <c r="E11" s="606" t="s">
        <v>476</v>
      </c>
      <c r="F11" s="606" t="s">
        <v>636</v>
      </c>
      <c r="G11" s="465"/>
      <c r="H11" s="707"/>
      <c r="I11" s="707"/>
      <c r="J11" s="464"/>
      <c r="K11" s="606" t="s">
        <v>494</v>
      </c>
      <c r="L11" s="606" t="s">
        <v>494</v>
      </c>
      <c r="M11" s="606" t="s">
        <v>494</v>
      </c>
      <c r="N11" s="606" t="s">
        <v>494</v>
      </c>
      <c r="O11" s="606" t="s">
        <v>501</v>
      </c>
      <c r="P11" s="606" t="s">
        <v>494</v>
      </c>
      <c r="Q11" s="606" t="s">
        <v>494</v>
      </c>
      <c r="R11" s="606" t="s">
        <v>494</v>
      </c>
      <c r="S11" s="606" t="s">
        <v>494</v>
      </c>
      <c r="T11" s="606" t="s">
        <v>494</v>
      </c>
      <c r="U11" s="606" t="s">
        <v>494</v>
      </c>
      <c r="V11" s="606" t="s">
        <v>494</v>
      </c>
      <c r="W11" s="606" t="s">
        <v>494</v>
      </c>
      <c r="X11" s="606" t="s">
        <v>494</v>
      </c>
      <c r="Y11" s="440"/>
      <c r="Z11" s="606" t="s">
        <v>495</v>
      </c>
      <c r="AA11" s="606" t="s">
        <v>495</v>
      </c>
      <c r="AB11" s="606" t="s">
        <v>495</v>
      </c>
      <c r="AC11" s="606" t="s">
        <v>495</v>
      </c>
      <c r="AD11" s="606" t="s">
        <v>495</v>
      </c>
      <c r="AE11" s="606" t="s">
        <v>495</v>
      </c>
      <c r="AF11" s="606" t="s">
        <v>495</v>
      </c>
      <c r="AG11" s="606" t="s">
        <v>495</v>
      </c>
      <c r="AH11" s="606" t="s">
        <v>495</v>
      </c>
      <c r="AI11" s="442"/>
      <c r="AJ11" s="606" t="s">
        <v>495</v>
      </c>
      <c r="AK11" s="442"/>
      <c r="AL11" s="689"/>
      <c r="AM11" s="689"/>
      <c r="AN11" s="689"/>
    </row>
    <row r="12" spans="2:88" ht="5.0999999999999996" customHeight="1" x14ac:dyDescent="0.2">
      <c r="D12" s="433"/>
      <c r="E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row>
    <row r="13" spans="2:88" s="434" customFormat="1" x14ac:dyDescent="0.2">
      <c r="B13" s="478" t="s">
        <v>21</v>
      </c>
      <c r="C13" s="454"/>
      <c r="D13" s="472">
        <f t="shared" ref="D13:F13" si="0">SUM(D15:D64)</f>
        <v>0</v>
      </c>
      <c r="E13" s="472">
        <f t="shared" si="0"/>
        <v>0</v>
      </c>
      <c r="F13" s="472">
        <f t="shared" si="0"/>
        <v>0</v>
      </c>
      <c r="G13" s="452"/>
      <c r="H13" s="503">
        <f>IF(I13=0,0,I13/F13)</f>
        <v>0</v>
      </c>
      <c r="I13" s="472">
        <f t="shared" ref="I13:AN13" si="1">SUM(I15:I64)</f>
        <v>0</v>
      </c>
      <c r="J13" s="446"/>
      <c r="K13" s="472">
        <f t="shared" si="1"/>
        <v>0</v>
      </c>
      <c r="L13" s="472">
        <f t="shared" si="1"/>
        <v>0</v>
      </c>
      <c r="M13" s="472">
        <f>SUM(M15:M64)</f>
        <v>0</v>
      </c>
      <c r="N13" s="472">
        <f t="shared" si="1"/>
        <v>0</v>
      </c>
      <c r="O13" s="472">
        <f t="shared" si="1"/>
        <v>0</v>
      </c>
      <c r="P13" s="472">
        <f t="shared" si="1"/>
        <v>0</v>
      </c>
      <c r="Q13" s="472">
        <f t="shared" si="1"/>
        <v>0</v>
      </c>
      <c r="R13" s="472">
        <f t="shared" si="1"/>
        <v>0</v>
      </c>
      <c r="S13" s="472">
        <f t="shared" si="1"/>
        <v>0</v>
      </c>
      <c r="T13" s="472">
        <f t="shared" si="1"/>
        <v>0</v>
      </c>
      <c r="U13" s="472">
        <f t="shared" si="1"/>
        <v>0</v>
      </c>
      <c r="V13" s="472">
        <f t="shared" si="1"/>
        <v>0</v>
      </c>
      <c r="W13" s="472">
        <f t="shared" si="1"/>
        <v>0</v>
      </c>
      <c r="X13" s="472">
        <f t="shared" si="1"/>
        <v>0</v>
      </c>
      <c r="Y13" s="444"/>
      <c r="Z13" s="472">
        <f t="shared" si="1"/>
        <v>0</v>
      </c>
      <c r="AA13" s="472">
        <f t="shared" si="1"/>
        <v>0</v>
      </c>
      <c r="AB13" s="472">
        <f t="shared" si="1"/>
        <v>0</v>
      </c>
      <c r="AC13" s="472">
        <f t="shared" si="1"/>
        <v>0</v>
      </c>
      <c r="AD13" s="472">
        <f t="shared" si="1"/>
        <v>0</v>
      </c>
      <c r="AE13" s="472">
        <f t="shared" si="1"/>
        <v>0</v>
      </c>
      <c r="AF13" s="472">
        <f t="shared" si="1"/>
        <v>0</v>
      </c>
      <c r="AG13" s="472">
        <f t="shared" si="1"/>
        <v>0</v>
      </c>
      <c r="AH13" s="472">
        <f t="shared" si="1"/>
        <v>0</v>
      </c>
      <c r="AI13" s="472">
        <f t="shared" si="1"/>
        <v>0</v>
      </c>
      <c r="AJ13" s="472">
        <f t="shared" si="1"/>
        <v>0</v>
      </c>
      <c r="AK13" s="444"/>
      <c r="AL13" s="472">
        <f>SUM(AL15:AL64)</f>
        <v>0</v>
      </c>
      <c r="AM13" s="472">
        <f t="shared" si="1"/>
        <v>0</v>
      </c>
      <c r="AN13" s="472">
        <f t="shared" si="1"/>
        <v>0</v>
      </c>
    </row>
    <row r="14" spans="2:88" ht="5.0999999999999996" customHeight="1" x14ac:dyDescent="0.2">
      <c r="D14" s="433"/>
      <c r="E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row>
    <row r="15" spans="2:88" ht="12.75" customHeight="1" x14ac:dyDescent="0.2">
      <c r="B15" s="477" t="str">
        <f>IF(BasePop.!B20="","",BasePop.!B20)</f>
        <v/>
      </c>
      <c r="C15" s="453"/>
      <c r="D15" s="470">
        <f>BasePop.!L20</f>
        <v>0</v>
      </c>
      <c r="E15" s="471">
        <f>D15*$E$10</f>
        <v>0</v>
      </c>
      <c r="F15" s="470">
        <f>E15*$F$10</f>
        <v>0</v>
      </c>
      <c r="G15" s="445"/>
      <c r="H15" s="536"/>
      <c r="I15" s="471">
        <f>F15*H15</f>
        <v>0</v>
      </c>
      <c r="J15" s="446"/>
      <c r="K15" s="470">
        <f>I15*$K$10</f>
        <v>0</v>
      </c>
      <c r="L15" s="470">
        <f>I15*$L$10</f>
        <v>0</v>
      </c>
      <c r="M15" s="470">
        <f>I15*M$10</f>
        <v>0</v>
      </c>
      <c r="N15" s="470">
        <f>I15*$N$10</f>
        <v>0</v>
      </c>
      <c r="O15" s="470">
        <f>I15*$O$10</f>
        <v>0</v>
      </c>
      <c r="P15" s="470">
        <f>O15*$P$10</f>
        <v>0</v>
      </c>
      <c r="Q15" s="470">
        <f>I15*$Q$10</f>
        <v>0</v>
      </c>
      <c r="R15" s="470">
        <f>I15*$R$10</f>
        <v>0</v>
      </c>
      <c r="S15" s="470">
        <f>I15*$S$10</f>
        <v>0</v>
      </c>
      <c r="T15" s="470">
        <f>I15*$T$10</f>
        <v>0</v>
      </c>
      <c r="U15" s="470">
        <f>K15*$U$10</f>
        <v>0</v>
      </c>
      <c r="V15" s="470">
        <f>I15*$V$10</f>
        <v>0</v>
      </c>
      <c r="W15" s="470">
        <f>I15*$W$10</f>
        <v>0</v>
      </c>
      <c r="X15" s="470">
        <f>I15*$X$10</f>
        <v>0</v>
      </c>
      <c r="Y15" s="443"/>
      <c r="Z15" s="470">
        <f>I15*$Z$10</f>
        <v>0</v>
      </c>
      <c r="AA15" s="470">
        <f>I15*$AA$10</f>
        <v>0</v>
      </c>
      <c r="AB15" s="470">
        <f>I15*$AB$10</f>
        <v>0</v>
      </c>
      <c r="AC15" s="470">
        <f>I15*$AC$10</f>
        <v>0</v>
      </c>
      <c r="AD15" s="470">
        <f>I15*$AD$10</f>
        <v>0</v>
      </c>
      <c r="AE15" s="470">
        <f>I15*$AE$10</f>
        <v>0</v>
      </c>
      <c r="AF15" s="473">
        <f>I15*$AF$10</f>
        <v>0</v>
      </c>
      <c r="AG15" s="473">
        <f>I15*$AG$10</f>
        <v>0</v>
      </c>
      <c r="AH15" s="473">
        <f>I15*$AH$10</f>
        <v>0</v>
      </c>
      <c r="AI15" s="443"/>
      <c r="AJ15" s="473">
        <f>I15*$AJ$10</f>
        <v>0</v>
      </c>
      <c r="AK15" s="443"/>
      <c r="AL15" s="470">
        <f>SUM(K15:X15)-O15</f>
        <v>0</v>
      </c>
      <c r="AM15" s="470">
        <f>SUM(Z15:AJ15)</f>
        <v>0</v>
      </c>
      <c r="AN15" s="470">
        <f>SUM(AL15:AM15)</f>
        <v>0</v>
      </c>
    </row>
    <row r="16" spans="2:88" x14ac:dyDescent="0.2">
      <c r="B16" s="477" t="str">
        <f>IF(BasePop.!B21="","",BasePop.!B21)</f>
        <v/>
      </c>
      <c r="C16" s="453"/>
      <c r="D16" s="470">
        <f>BasePop.!L21</f>
        <v>0</v>
      </c>
      <c r="E16" s="471">
        <f t="shared" ref="E16:E64" si="2">D16*$E$10</f>
        <v>0</v>
      </c>
      <c r="F16" s="470">
        <f t="shared" ref="F16:F64" si="3">E16*$F$10</f>
        <v>0</v>
      </c>
      <c r="G16" s="445"/>
      <c r="H16" s="536"/>
      <c r="I16" s="471">
        <f t="shared" ref="I16:I64" si="4">F16*H16</f>
        <v>0</v>
      </c>
      <c r="J16" s="446"/>
      <c r="K16" s="470">
        <f t="shared" ref="K16:K64" si="5">I16*$K$10</f>
        <v>0</v>
      </c>
      <c r="L16" s="470">
        <f t="shared" ref="L16:L64" si="6">I16*$L$10</f>
        <v>0</v>
      </c>
      <c r="M16" s="470">
        <f t="shared" ref="M16:M64" si="7">I16*M$10</f>
        <v>0</v>
      </c>
      <c r="N16" s="470">
        <f t="shared" ref="N16:N64" si="8">I16*$N$10</f>
        <v>0</v>
      </c>
      <c r="O16" s="470">
        <f t="shared" ref="O16:O64" si="9">I16*$O$10</f>
        <v>0</v>
      </c>
      <c r="P16" s="470">
        <f t="shared" ref="P16:P64" si="10">O16*$P$10</f>
        <v>0</v>
      </c>
      <c r="Q16" s="470">
        <f t="shared" ref="Q16:Q64" si="11">I16*$Q$10</f>
        <v>0</v>
      </c>
      <c r="R16" s="470">
        <f t="shared" ref="R16:R64" si="12">I16*$R$10</f>
        <v>0</v>
      </c>
      <c r="S16" s="470">
        <f t="shared" ref="S16:S64" si="13">I16*$S$10</f>
        <v>0</v>
      </c>
      <c r="T16" s="470">
        <f t="shared" ref="T16:T64" si="14">I16*$T$10</f>
        <v>0</v>
      </c>
      <c r="U16" s="470">
        <f t="shared" ref="U16:U64" si="15">K16*$U$10</f>
        <v>0</v>
      </c>
      <c r="V16" s="470">
        <f t="shared" ref="V16:V64" si="16">I16*$V$10</f>
        <v>0</v>
      </c>
      <c r="W16" s="470">
        <f t="shared" ref="W16:W64" si="17">I16*$W$10</f>
        <v>0</v>
      </c>
      <c r="X16" s="470">
        <f t="shared" ref="X16:X64" si="18">I16*$X$10</f>
        <v>0</v>
      </c>
      <c r="Y16" s="443"/>
      <c r="Z16" s="470">
        <f t="shared" ref="Z16:Z64" si="19">I16*$Z$10</f>
        <v>0</v>
      </c>
      <c r="AA16" s="470">
        <f t="shared" ref="AA16:AA64" si="20">I16*$AA$10</f>
        <v>0</v>
      </c>
      <c r="AB16" s="470">
        <f t="shared" ref="AB16:AB64" si="21">I16*$AB$10</f>
        <v>0</v>
      </c>
      <c r="AC16" s="470">
        <f t="shared" ref="AC16:AC64" si="22">I16*$AC$10</f>
        <v>0</v>
      </c>
      <c r="AD16" s="470">
        <f t="shared" ref="AD16:AD64" si="23">I16*$AD$10</f>
        <v>0</v>
      </c>
      <c r="AE16" s="470">
        <f t="shared" ref="AE16:AE64" si="24">I16*$AE$10</f>
        <v>0</v>
      </c>
      <c r="AF16" s="473">
        <f t="shared" ref="AF16:AF64" si="25">I16*$AF$10</f>
        <v>0</v>
      </c>
      <c r="AG16" s="473">
        <f t="shared" ref="AG16:AG64" si="26">I16*$AG$10</f>
        <v>0</v>
      </c>
      <c r="AH16" s="473">
        <f t="shared" ref="AH16:AH64" si="27">I16*$AH$10</f>
        <v>0</v>
      </c>
      <c r="AI16" s="443"/>
      <c r="AJ16" s="473">
        <f t="shared" ref="AJ16:AJ64" si="28">I16*$AJ$10</f>
        <v>0</v>
      </c>
      <c r="AK16" s="443"/>
      <c r="AL16" s="470">
        <f t="shared" ref="AL16:AL64" si="29">SUM(K16:X16)-O16</f>
        <v>0</v>
      </c>
      <c r="AM16" s="470">
        <f t="shared" ref="AM16:AM64" si="30">SUM(Z16:AJ16)</f>
        <v>0</v>
      </c>
      <c r="AN16" s="470">
        <f t="shared" ref="AN16:AN64" si="31">SUM(AL16:AM16)</f>
        <v>0</v>
      </c>
    </row>
    <row r="17" spans="2:40" x14ac:dyDescent="0.2">
      <c r="B17" s="477" t="str">
        <f>IF(BasePop.!B22="","",BasePop.!B22)</f>
        <v/>
      </c>
      <c r="C17" s="453"/>
      <c r="D17" s="470">
        <f>BasePop.!L22</f>
        <v>0</v>
      </c>
      <c r="E17" s="471">
        <f t="shared" si="2"/>
        <v>0</v>
      </c>
      <c r="F17" s="470">
        <f t="shared" si="3"/>
        <v>0</v>
      </c>
      <c r="G17" s="445"/>
      <c r="H17" s="536"/>
      <c r="I17" s="471">
        <f t="shared" si="4"/>
        <v>0</v>
      </c>
      <c r="J17" s="446"/>
      <c r="K17" s="470">
        <f t="shared" si="5"/>
        <v>0</v>
      </c>
      <c r="L17" s="470">
        <f t="shared" si="6"/>
        <v>0</v>
      </c>
      <c r="M17" s="470">
        <f t="shared" si="7"/>
        <v>0</v>
      </c>
      <c r="N17" s="470">
        <f t="shared" si="8"/>
        <v>0</v>
      </c>
      <c r="O17" s="470">
        <f t="shared" si="9"/>
        <v>0</v>
      </c>
      <c r="P17" s="470">
        <f t="shared" si="10"/>
        <v>0</v>
      </c>
      <c r="Q17" s="470">
        <f t="shared" si="11"/>
        <v>0</v>
      </c>
      <c r="R17" s="470">
        <f t="shared" si="12"/>
        <v>0</v>
      </c>
      <c r="S17" s="470">
        <f t="shared" si="13"/>
        <v>0</v>
      </c>
      <c r="T17" s="470">
        <f t="shared" si="14"/>
        <v>0</v>
      </c>
      <c r="U17" s="470">
        <f t="shared" si="15"/>
        <v>0</v>
      </c>
      <c r="V17" s="470">
        <f t="shared" si="16"/>
        <v>0</v>
      </c>
      <c r="W17" s="470">
        <f t="shared" si="17"/>
        <v>0</v>
      </c>
      <c r="X17" s="470">
        <f t="shared" si="18"/>
        <v>0</v>
      </c>
      <c r="Y17" s="443"/>
      <c r="Z17" s="470">
        <f t="shared" si="19"/>
        <v>0</v>
      </c>
      <c r="AA17" s="470">
        <f t="shared" si="20"/>
        <v>0</v>
      </c>
      <c r="AB17" s="470">
        <f t="shared" si="21"/>
        <v>0</v>
      </c>
      <c r="AC17" s="470">
        <f t="shared" si="22"/>
        <v>0</v>
      </c>
      <c r="AD17" s="470">
        <f t="shared" si="23"/>
        <v>0</v>
      </c>
      <c r="AE17" s="470">
        <f t="shared" si="24"/>
        <v>0</v>
      </c>
      <c r="AF17" s="473">
        <f t="shared" si="25"/>
        <v>0</v>
      </c>
      <c r="AG17" s="473">
        <f t="shared" si="26"/>
        <v>0</v>
      </c>
      <c r="AH17" s="473">
        <f t="shared" si="27"/>
        <v>0</v>
      </c>
      <c r="AI17" s="443"/>
      <c r="AJ17" s="473">
        <f t="shared" si="28"/>
        <v>0</v>
      </c>
      <c r="AK17" s="443"/>
      <c r="AL17" s="470">
        <f t="shared" si="29"/>
        <v>0</v>
      </c>
      <c r="AM17" s="470">
        <f t="shared" si="30"/>
        <v>0</v>
      </c>
      <c r="AN17" s="470">
        <f t="shared" si="31"/>
        <v>0</v>
      </c>
    </row>
    <row r="18" spans="2:40" x14ac:dyDescent="0.2">
      <c r="B18" s="477" t="str">
        <f>IF(BasePop.!B23="","",BasePop.!B23)</f>
        <v/>
      </c>
      <c r="C18" s="453"/>
      <c r="D18" s="470">
        <f>BasePop.!L23</f>
        <v>0</v>
      </c>
      <c r="E18" s="471">
        <f t="shared" si="2"/>
        <v>0</v>
      </c>
      <c r="F18" s="470">
        <f t="shared" si="3"/>
        <v>0</v>
      </c>
      <c r="G18" s="445"/>
      <c r="H18" s="536"/>
      <c r="I18" s="471">
        <f t="shared" si="4"/>
        <v>0</v>
      </c>
      <c r="J18" s="446"/>
      <c r="K18" s="470">
        <f t="shared" si="5"/>
        <v>0</v>
      </c>
      <c r="L18" s="470">
        <f t="shared" si="6"/>
        <v>0</v>
      </c>
      <c r="M18" s="470">
        <f t="shared" si="7"/>
        <v>0</v>
      </c>
      <c r="N18" s="470">
        <f t="shared" si="8"/>
        <v>0</v>
      </c>
      <c r="O18" s="470">
        <f t="shared" si="9"/>
        <v>0</v>
      </c>
      <c r="P18" s="470">
        <f t="shared" si="10"/>
        <v>0</v>
      </c>
      <c r="Q18" s="470">
        <f t="shared" si="11"/>
        <v>0</v>
      </c>
      <c r="R18" s="470">
        <f t="shared" si="12"/>
        <v>0</v>
      </c>
      <c r="S18" s="470">
        <f t="shared" si="13"/>
        <v>0</v>
      </c>
      <c r="T18" s="470">
        <f t="shared" si="14"/>
        <v>0</v>
      </c>
      <c r="U18" s="470">
        <f t="shared" si="15"/>
        <v>0</v>
      </c>
      <c r="V18" s="470">
        <f t="shared" si="16"/>
        <v>0</v>
      </c>
      <c r="W18" s="470">
        <f t="shared" si="17"/>
        <v>0</v>
      </c>
      <c r="X18" s="470">
        <f t="shared" si="18"/>
        <v>0</v>
      </c>
      <c r="Y18" s="443"/>
      <c r="Z18" s="470">
        <f t="shared" si="19"/>
        <v>0</v>
      </c>
      <c r="AA18" s="470">
        <f t="shared" si="20"/>
        <v>0</v>
      </c>
      <c r="AB18" s="470">
        <f t="shared" si="21"/>
        <v>0</v>
      </c>
      <c r="AC18" s="470">
        <f t="shared" si="22"/>
        <v>0</v>
      </c>
      <c r="AD18" s="470">
        <f t="shared" si="23"/>
        <v>0</v>
      </c>
      <c r="AE18" s="470">
        <f t="shared" si="24"/>
        <v>0</v>
      </c>
      <c r="AF18" s="473">
        <f t="shared" si="25"/>
        <v>0</v>
      </c>
      <c r="AG18" s="473">
        <f t="shared" si="26"/>
        <v>0</v>
      </c>
      <c r="AH18" s="473">
        <f t="shared" si="27"/>
        <v>0</v>
      </c>
      <c r="AI18" s="443"/>
      <c r="AJ18" s="473">
        <f t="shared" si="28"/>
        <v>0</v>
      </c>
      <c r="AK18" s="443"/>
      <c r="AL18" s="470">
        <f t="shared" si="29"/>
        <v>0</v>
      </c>
      <c r="AM18" s="470">
        <f t="shared" si="30"/>
        <v>0</v>
      </c>
      <c r="AN18" s="470">
        <f t="shared" si="31"/>
        <v>0</v>
      </c>
    </row>
    <row r="19" spans="2:40" x14ac:dyDescent="0.2">
      <c r="B19" s="477" t="str">
        <f>IF(BasePop.!B24="","",BasePop.!B24)</f>
        <v/>
      </c>
      <c r="C19" s="453"/>
      <c r="D19" s="470">
        <f>BasePop.!L24</f>
        <v>0</v>
      </c>
      <c r="E19" s="471">
        <f t="shared" si="2"/>
        <v>0</v>
      </c>
      <c r="F19" s="470">
        <f t="shared" si="3"/>
        <v>0</v>
      </c>
      <c r="G19" s="445"/>
      <c r="H19" s="536"/>
      <c r="I19" s="471">
        <f t="shared" si="4"/>
        <v>0</v>
      </c>
      <c r="J19" s="446"/>
      <c r="K19" s="470">
        <f t="shared" si="5"/>
        <v>0</v>
      </c>
      <c r="L19" s="470">
        <f t="shared" si="6"/>
        <v>0</v>
      </c>
      <c r="M19" s="470">
        <f t="shared" si="7"/>
        <v>0</v>
      </c>
      <c r="N19" s="470">
        <f t="shared" si="8"/>
        <v>0</v>
      </c>
      <c r="O19" s="470">
        <f t="shared" si="9"/>
        <v>0</v>
      </c>
      <c r="P19" s="470">
        <f t="shared" si="10"/>
        <v>0</v>
      </c>
      <c r="Q19" s="470">
        <f t="shared" si="11"/>
        <v>0</v>
      </c>
      <c r="R19" s="470">
        <f t="shared" si="12"/>
        <v>0</v>
      </c>
      <c r="S19" s="470">
        <f t="shared" si="13"/>
        <v>0</v>
      </c>
      <c r="T19" s="470">
        <f t="shared" si="14"/>
        <v>0</v>
      </c>
      <c r="U19" s="470">
        <f t="shared" si="15"/>
        <v>0</v>
      </c>
      <c r="V19" s="470">
        <f t="shared" si="16"/>
        <v>0</v>
      </c>
      <c r="W19" s="470">
        <f t="shared" si="17"/>
        <v>0</v>
      </c>
      <c r="X19" s="470">
        <f t="shared" si="18"/>
        <v>0</v>
      </c>
      <c r="Y19" s="443"/>
      <c r="Z19" s="470">
        <f t="shared" si="19"/>
        <v>0</v>
      </c>
      <c r="AA19" s="470">
        <f t="shared" si="20"/>
        <v>0</v>
      </c>
      <c r="AB19" s="470">
        <f t="shared" si="21"/>
        <v>0</v>
      </c>
      <c r="AC19" s="470">
        <f t="shared" si="22"/>
        <v>0</v>
      </c>
      <c r="AD19" s="470">
        <f t="shared" si="23"/>
        <v>0</v>
      </c>
      <c r="AE19" s="470">
        <f t="shared" si="24"/>
        <v>0</v>
      </c>
      <c r="AF19" s="473">
        <f t="shared" si="25"/>
        <v>0</v>
      </c>
      <c r="AG19" s="473">
        <f t="shared" si="26"/>
        <v>0</v>
      </c>
      <c r="AH19" s="473">
        <f t="shared" si="27"/>
        <v>0</v>
      </c>
      <c r="AI19" s="443"/>
      <c r="AJ19" s="473">
        <f t="shared" si="28"/>
        <v>0</v>
      </c>
      <c r="AK19" s="443"/>
      <c r="AL19" s="470">
        <f t="shared" si="29"/>
        <v>0</v>
      </c>
      <c r="AM19" s="470">
        <f t="shared" si="30"/>
        <v>0</v>
      </c>
      <c r="AN19" s="470">
        <f t="shared" si="31"/>
        <v>0</v>
      </c>
    </row>
    <row r="20" spans="2:40" x14ac:dyDescent="0.2">
      <c r="B20" s="477" t="str">
        <f>IF(BasePop.!B25="","",BasePop.!B25)</f>
        <v/>
      </c>
      <c r="C20" s="453"/>
      <c r="D20" s="470">
        <f>BasePop.!L25</f>
        <v>0</v>
      </c>
      <c r="E20" s="471">
        <f t="shared" si="2"/>
        <v>0</v>
      </c>
      <c r="F20" s="470">
        <f t="shared" si="3"/>
        <v>0</v>
      </c>
      <c r="G20" s="445"/>
      <c r="H20" s="536"/>
      <c r="I20" s="471">
        <f t="shared" si="4"/>
        <v>0</v>
      </c>
      <c r="J20" s="446"/>
      <c r="K20" s="470">
        <f t="shared" si="5"/>
        <v>0</v>
      </c>
      <c r="L20" s="470">
        <f t="shared" si="6"/>
        <v>0</v>
      </c>
      <c r="M20" s="470">
        <f t="shared" si="7"/>
        <v>0</v>
      </c>
      <c r="N20" s="470">
        <f t="shared" si="8"/>
        <v>0</v>
      </c>
      <c r="O20" s="470">
        <f t="shared" si="9"/>
        <v>0</v>
      </c>
      <c r="P20" s="470">
        <f t="shared" si="10"/>
        <v>0</v>
      </c>
      <c r="Q20" s="470">
        <f t="shared" si="11"/>
        <v>0</v>
      </c>
      <c r="R20" s="470">
        <f t="shared" si="12"/>
        <v>0</v>
      </c>
      <c r="S20" s="470">
        <f t="shared" si="13"/>
        <v>0</v>
      </c>
      <c r="T20" s="470">
        <f t="shared" si="14"/>
        <v>0</v>
      </c>
      <c r="U20" s="470">
        <f t="shared" si="15"/>
        <v>0</v>
      </c>
      <c r="V20" s="470">
        <f t="shared" si="16"/>
        <v>0</v>
      </c>
      <c r="W20" s="470">
        <f t="shared" si="17"/>
        <v>0</v>
      </c>
      <c r="X20" s="470">
        <f t="shared" si="18"/>
        <v>0</v>
      </c>
      <c r="Y20" s="443"/>
      <c r="Z20" s="470">
        <f t="shared" si="19"/>
        <v>0</v>
      </c>
      <c r="AA20" s="470">
        <f t="shared" si="20"/>
        <v>0</v>
      </c>
      <c r="AB20" s="470">
        <f t="shared" si="21"/>
        <v>0</v>
      </c>
      <c r="AC20" s="470">
        <f t="shared" si="22"/>
        <v>0</v>
      </c>
      <c r="AD20" s="470">
        <f t="shared" si="23"/>
        <v>0</v>
      </c>
      <c r="AE20" s="470">
        <f t="shared" si="24"/>
        <v>0</v>
      </c>
      <c r="AF20" s="473">
        <f t="shared" si="25"/>
        <v>0</v>
      </c>
      <c r="AG20" s="473">
        <f t="shared" si="26"/>
        <v>0</v>
      </c>
      <c r="AH20" s="473">
        <f t="shared" si="27"/>
        <v>0</v>
      </c>
      <c r="AI20" s="443"/>
      <c r="AJ20" s="473">
        <f t="shared" si="28"/>
        <v>0</v>
      </c>
      <c r="AK20" s="443"/>
      <c r="AL20" s="470">
        <f t="shared" si="29"/>
        <v>0</v>
      </c>
      <c r="AM20" s="470">
        <f t="shared" si="30"/>
        <v>0</v>
      </c>
      <c r="AN20" s="470">
        <f t="shared" si="31"/>
        <v>0</v>
      </c>
    </row>
    <row r="21" spans="2:40" x14ac:dyDescent="0.2">
      <c r="B21" s="477" t="str">
        <f>IF(BasePop.!B26="","",BasePop.!B26)</f>
        <v/>
      </c>
      <c r="C21" s="453"/>
      <c r="D21" s="470">
        <f>BasePop.!L26</f>
        <v>0</v>
      </c>
      <c r="E21" s="471">
        <f t="shared" si="2"/>
        <v>0</v>
      </c>
      <c r="F21" s="470">
        <f t="shared" si="3"/>
        <v>0</v>
      </c>
      <c r="G21" s="445"/>
      <c r="H21" s="536"/>
      <c r="I21" s="471">
        <f t="shared" si="4"/>
        <v>0</v>
      </c>
      <c r="J21" s="446"/>
      <c r="K21" s="470">
        <f t="shared" si="5"/>
        <v>0</v>
      </c>
      <c r="L21" s="470">
        <f t="shared" si="6"/>
        <v>0</v>
      </c>
      <c r="M21" s="470">
        <f t="shared" si="7"/>
        <v>0</v>
      </c>
      <c r="N21" s="470">
        <f t="shared" si="8"/>
        <v>0</v>
      </c>
      <c r="O21" s="470">
        <f t="shared" si="9"/>
        <v>0</v>
      </c>
      <c r="P21" s="470">
        <f t="shared" si="10"/>
        <v>0</v>
      </c>
      <c r="Q21" s="470">
        <f t="shared" si="11"/>
        <v>0</v>
      </c>
      <c r="R21" s="470">
        <f t="shared" si="12"/>
        <v>0</v>
      </c>
      <c r="S21" s="470">
        <f t="shared" si="13"/>
        <v>0</v>
      </c>
      <c r="T21" s="470">
        <f t="shared" si="14"/>
        <v>0</v>
      </c>
      <c r="U21" s="470">
        <f t="shared" si="15"/>
        <v>0</v>
      </c>
      <c r="V21" s="470">
        <f t="shared" si="16"/>
        <v>0</v>
      </c>
      <c r="W21" s="470">
        <f t="shared" si="17"/>
        <v>0</v>
      </c>
      <c r="X21" s="470">
        <f t="shared" si="18"/>
        <v>0</v>
      </c>
      <c r="Y21" s="443"/>
      <c r="Z21" s="470">
        <f t="shared" si="19"/>
        <v>0</v>
      </c>
      <c r="AA21" s="470">
        <f t="shared" si="20"/>
        <v>0</v>
      </c>
      <c r="AB21" s="470">
        <f t="shared" si="21"/>
        <v>0</v>
      </c>
      <c r="AC21" s="470">
        <f t="shared" si="22"/>
        <v>0</v>
      </c>
      <c r="AD21" s="470">
        <f t="shared" si="23"/>
        <v>0</v>
      </c>
      <c r="AE21" s="470">
        <f t="shared" si="24"/>
        <v>0</v>
      </c>
      <c r="AF21" s="473">
        <f t="shared" si="25"/>
        <v>0</v>
      </c>
      <c r="AG21" s="473">
        <f t="shared" si="26"/>
        <v>0</v>
      </c>
      <c r="AH21" s="473">
        <f t="shared" si="27"/>
        <v>0</v>
      </c>
      <c r="AI21" s="443"/>
      <c r="AJ21" s="473">
        <f t="shared" si="28"/>
        <v>0</v>
      </c>
      <c r="AK21" s="443"/>
      <c r="AL21" s="470">
        <f t="shared" si="29"/>
        <v>0</v>
      </c>
      <c r="AM21" s="470">
        <f t="shared" si="30"/>
        <v>0</v>
      </c>
      <c r="AN21" s="470">
        <f t="shared" si="31"/>
        <v>0</v>
      </c>
    </row>
    <row r="22" spans="2:40" x14ac:dyDescent="0.2">
      <c r="B22" s="477" t="str">
        <f>IF(BasePop.!B27="","",BasePop.!B27)</f>
        <v/>
      </c>
      <c r="C22" s="453"/>
      <c r="D22" s="470">
        <f>BasePop.!L27</f>
        <v>0</v>
      </c>
      <c r="E22" s="471">
        <f t="shared" si="2"/>
        <v>0</v>
      </c>
      <c r="F22" s="470">
        <f t="shared" si="3"/>
        <v>0</v>
      </c>
      <c r="G22" s="445"/>
      <c r="H22" s="536"/>
      <c r="I22" s="471">
        <f t="shared" si="4"/>
        <v>0</v>
      </c>
      <c r="J22" s="446"/>
      <c r="K22" s="470">
        <f t="shared" si="5"/>
        <v>0</v>
      </c>
      <c r="L22" s="470">
        <f t="shared" si="6"/>
        <v>0</v>
      </c>
      <c r="M22" s="470">
        <f t="shared" si="7"/>
        <v>0</v>
      </c>
      <c r="N22" s="470">
        <f t="shared" si="8"/>
        <v>0</v>
      </c>
      <c r="O22" s="470">
        <f t="shared" si="9"/>
        <v>0</v>
      </c>
      <c r="P22" s="470">
        <f t="shared" si="10"/>
        <v>0</v>
      </c>
      <c r="Q22" s="470">
        <f t="shared" si="11"/>
        <v>0</v>
      </c>
      <c r="R22" s="470">
        <f t="shared" si="12"/>
        <v>0</v>
      </c>
      <c r="S22" s="470">
        <f t="shared" si="13"/>
        <v>0</v>
      </c>
      <c r="T22" s="470">
        <f t="shared" si="14"/>
        <v>0</v>
      </c>
      <c r="U22" s="470">
        <f t="shared" si="15"/>
        <v>0</v>
      </c>
      <c r="V22" s="470">
        <f t="shared" si="16"/>
        <v>0</v>
      </c>
      <c r="W22" s="470">
        <f t="shared" si="17"/>
        <v>0</v>
      </c>
      <c r="X22" s="470">
        <f t="shared" si="18"/>
        <v>0</v>
      </c>
      <c r="Y22" s="443"/>
      <c r="Z22" s="470">
        <f t="shared" si="19"/>
        <v>0</v>
      </c>
      <c r="AA22" s="470">
        <f t="shared" si="20"/>
        <v>0</v>
      </c>
      <c r="AB22" s="470">
        <f t="shared" si="21"/>
        <v>0</v>
      </c>
      <c r="AC22" s="470">
        <f t="shared" si="22"/>
        <v>0</v>
      </c>
      <c r="AD22" s="470">
        <f t="shared" si="23"/>
        <v>0</v>
      </c>
      <c r="AE22" s="470">
        <f t="shared" si="24"/>
        <v>0</v>
      </c>
      <c r="AF22" s="473">
        <f t="shared" si="25"/>
        <v>0</v>
      </c>
      <c r="AG22" s="473">
        <f t="shared" si="26"/>
        <v>0</v>
      </c>
      <c r="AH22" s="473">
        <f t="shared" si="27"/>
        <v>0</v>
      </c>
      <c r="AI22" s="443"/>
      <c r="AJ22" s="473">
        <f t="shared" si="28"/>
        <v>0</v>
      </c>
      <c r="AK22" s="443"/>
      <c r="AL22" s="470">
        <f t="shared" si="29"/>
        <v>0</v>
      </c>
      <c r="AM22" s="470">
        <f t="shared" si="30"/>
        <v>0</v>
      </c>
      <c r="AN22" s="470">
        <f t="shared" si="31"/>
        <v>0</v>
      </c>
    </row>
    <row r="23" spans="2:40" x14ac:dyDescent="0.2">
      <c r="B23" s="477" t="str">
        <f>IF(BasePop.!B28="","",BasePop.!B28)</f>
        <v/>
      </c>
      <c r="C23" s="453"/>
      <c r="D23" s="470">
        <f>BasePop.!L28</f>
        <v>0</v>
      </c>
      <c r="E23" s="471">
        <f t="shared" si="2"/>
        <v>0</v>
      </c>
      <c r="F23" s="470">
        <f t="shared" si="3"/>
        <v>0</v>
      </c>
      <c r="G23" s="445"/>
      <c r="H23" s="536"/>
      <c r="I23" s="471">
        <f t="shared" si="4"/>
        <v>0</v>
      </c>
      <c r="J23" s="446"/>
      <c r="K23" s="470">
        <f t="shared" si="5"/>
        <v>0</v>
      </c>
      <c r="L23" s="470">
        <f t="shared" si="6"/>
        <v>0</v>
      </c>
      <c r="M23" s="470">
        <f t="shared" si="7"/>
        <v>0</v>
      </c>
      <c r="N23" s="470">
        <f t="shared" si="8"/>
        <v>0</v>
      </c>
      <c r="O23" s="470">
        <f t="shared" si="9"/>
        <v>0</v>
      </c>
      <c r="P23" s="470">
        <f t="shared" si="10"/>
        <v>0</v>
      </c>
      <c r="Q23" s="470">
        <f t="shared" si="11"/>
        <v>0</v>
      </c>
      <c r="R23" s="470">
        <f t="shared" si="12"/>
        <v>0</v>
      </c>
      <c r="S23" s="470">
        <f t="shared" si="13"/>
        <v>0</v>
      </c>
      <c r="T23" s="470">
        <f t="shared" si="14"/>
        <v>0</v>
      </c>
      <c r="U23" s="470">
        <f t="shared" si="15"/>
        <v>0</v>
      </c>
      <c r="V23" s="470">
        <f t="shared" si="16"/>
        <v>0</v>
      </c>
      <c r="W23" s="470">
        <f t="shared" si="17"/>
        <v>0</v>
      </c>
      <c r="X23" s="470">
        <f t="shared" si="18"/>
        <v>0</v>
      </c>
      <c r="Y23" s="443"/>
      <c r="Z23" s="470">
        <f t="shared" si="19"/>
        <v>0</v>
      </c>
      <c r="AA23" s="470">
        <f t="shared" si="20"/>
        <v>0</v>
      </c>
      <c r="AB23" s="470">
        <f t="shared" si="21"/>
        <v>0</v>
      </c>
      <c r="AC23" s="470">
        <f t="shared" si="22"/>
        <v>0</v>
      </c>
      <c r="AD23" s="470">
        <f t="shared" si="23"/>
        <v>0</v>
      </c>
      <c r="AE23" s="470">
        <f t="shared" si="24"/>
        <v>0</v>
      </c>
      <c r="AF23" s="473">
        <f t="shared" si="25"/>
        <v>0</v>
      </c>
      <c r="AG23" s="473">
        <f t="shared" si="26"/>
        <v>0</v>
      </c>
      <c r="AH23" s="473">
        <f t="shared" si="27"/>
        <v>0</v>
      </c>
      <c r="AI23" s="443"/>
      <c r="AJ23" s="473">
        <f t="shared" si="28"/>
        <v>0</v>
      </c>
      <c r="AK23" s="443"/>
      <c r="AL23" s="470">
        <f t="shared" si="29"/>
        <v>0</v>
      </c>
      <c r="AM23" s="470">
        <f t="shared" si="30"/>
        <v>0</v>
      </c>
      <c r="AN23" s="470">
        <f t="shared" si="31"/>
        <v>0</v>
      </c>
    </row>
    <row r="24" spans="2:40" x14ac:dyDescent="0.2">
      <c r="B24" s="477" t="str">
        <f>IF(BasePop.!B29="","",BasePop.!B29)</f>
        <v/>
      </c>
      <c r="C24" s="453"/>
      <c r="D24" s="470">
        <f>BasePop.!L29</f>
        <v>0</v>
      </c>
      <c r="E24" s="471">
        <f t="shared" si="2"/>
        <v>0</v>
      </c>
      <c r="F24" s="470">
        <f t="shared" si="3"/>
        <v>0</v>
      </c>
      <c r="G24" s="445"/>
      <c r="H24" s="536"/>
      <c r="I24" s="471">
        <f t="shared" si="4"/>
        <v>0</v>
      </c>
      <c r="J24" s="446"/>
      <c r="K24" s="470">
        <f t="shared" si="5"/>
        <v>0</v>
      </c>
      <c r="L24" s="470">
        <f t="shared" si="6"/>
        <v>0</v>
      </c>
      <c r="M24" s="470">
        <f t="shared" si="7"/>
        <v>0</v>
      </c>
      <c r="N24" s="470">
        <f t="shared" si="8"/>
        <v>0</v>
      </c>
      <c r="O24" s="470">
        <f t="shared" si="9"/>
        <v>0</v>
      </c>
      <c r="P24" s="470">
        <f t="shared" si="10"/>
        <v>0</v>
      </c>
      <c r="Q24" s="470">
        <f t="shared" si="11"/>
        <v>0</v>
      </c>
      <c r="R24" s="470">
        <f t="shared" si="12"/>
        <v>0</v>
      </c>
      <c r="S24" s="470">
        <f t="shared" si="13"/>
        <v>0</v>
      </c>
      <c r="T24" s="470">
        <f t="shared" si="14"/>
        <v>0</v>
      </c>
      <c r="U24" s="470">
        <f t="shared" si="15"/>
        <v>0</v>
      </c>
      <c r="V24" s="470">
        <f t="shared" si="16"/>
        <v>0</v>
      </c>
      <c r="W24" s="470">
        <f t="shared" si="17"/>
        <v>0</v>
      </c>
      <c r="X24" s="470">
        <f t="shared" si="18"/>
        <v>0</v>
      </c>
      <c r="Y24" s="443"/>
      <c r="Z24" s="470">
        <f t="shared" si="19"/>
        <v>0</v>
      </c>
      <c r="AA24" s="470">
        <f t="shared" si="20"/>
        <v>0</v>
      </c>
      <c r="AB24" s="470">
        <f t="shared" si="21"/>
        <v>0</v>
      </c>
      <c r="AC24" s="470">
        <f t="shared" si="22"/>
        <v>0</v>
      </c>
      <c r="AD24" s="470">
        <f t="shared" si="23"/>
        <v>0</v>
      </c>
      <c r="AE24" s="470">
        <f t="shared" si="24"/>
        <v>0</v>
      </c>
      <c r="AF24" s="473">
        <f t="shared" si="25"/>
        <v>0</v>
      </c>
      <c r="AG24" s="473">
        <f t="shared" si="26"/>
        <v>0</v>
      </c>
      <c r="AH24" s="473">
        <f t="shared" si="27"/>
        <v>0</v>
      </c>
      <c r="AI24" s="443"/>
      <c r="AJ24" s="473">
        <f t="shared" si="28"/>
        <v>0</v>
      </c>
      <c r="AK24" s="443"/>
      <c r="AL24" s="470">
        <f t="shared" si="29"/>
        <v>0</v>
      </c>
      <c r="AM24" s="470">
        <f t="shared" si="30"/>
        <v>0</v>
      </c>
      <c r="AN24" s="470">
        <f t="shared" si="31"/>
        <v>0</v>
      </c>
    </row>
    <row r="25" spans="2:40" x14ac:dyDescent="0.2">
      <c r="B25" s="477" t="str">
        <f>IF(BasePop.!B30="","",BasePop.!B30)</f>
        <v/>
      </c>
      <c r="C25" s="453"/>
      <c r="D25" s="470">
        <f>BasePop.!L30</f>
        <v>0</v>
      </c>
      <c r="E25" s="471">
        <f t="shared" si="2"/>
        <v>0</v>
      </c>
      <c r="F25" s="470">
        <f t="shared" si="3"/>
        <v>0</v>
      </c>
      <c r="G25" s="445"/>
      <c r="H25" s="536"/>
      <c r="I25" s="471">
        <f t="shared" si="4"/>
        <v>0</v>
      </c>
      <c r="J25" s="446"/>
      <c r="K25" s="470">
        <f t="shared" si="5"/>
        <v>0</v>
      </c>
      <c r="L25" s="470">
        <f t="shared" si="6"/>
        <v>0</v>
      </c>
      <c r="M25" s="470">
        <f t="shared" si="7"/>
        <v>0</v>
      </c>
      <c r="N25" s="470">
        <f t="shared" si="8"/>
        <v>0</v>
      </c>
      <c r="O25" s="470">
        <f t="shared" si="9"/>
        <v>0</v>
      </c>
      <c r="P25" s="470">
        <f t="shared" si="10"/>
        <v>0</v>
      </c>
      <c r="Q25" s="470">
        <f t="shared" si="11"/>
        <v>0</v>
      </c>
      <c r="R25" s="470">
        <f t="shared" si="12"/>
        <v>0</v>
      </c>
      <c r="S25" s="470">
        <f t="shared" si="13"/>
        <v>0</v>
      </c>
      <c r="T25" s="470">
        <f t="shared" si="14"/>
        <v>0</v>
      </c>
      <c r="U25" s="470">
        <f t="shared" si="15"/>
        <v>0</v>
      </c>
      <c r="V25" s="470">
        <f t="shared" si="16"/>
        <v>0</v>
      </c>
      <c r="W25" s="470">
        <f t="shared" si="17"/>
        <v>0</v>
      </c>
      <c r="X25" s="470">
        <f t="shared" si="18"/>
        <v>0</v>
      </c>
      <c r="Y25" s="443"/>
      <c r="Z25" s="470">
        <f t="shared" si="19"/>
        <v>0</v>
      </c>
      <c r="AA25" s="470">
        <f t="shared" si="20"/>
        <v>0</v>
      </c>
      <c r="AB25" s="470">
        <f t="shared" si="21"/>
        <v>0</v>
      </c>
      <c r="AC25" s="470">
        <f t="shared" si="22"/>
        <v>0</v>
      </c>
      <c r="AD25" s="470">
        <f t="shared" si="23"/>
        <v>0</v>
      </c>
      <c r="AE25" s="470">
        <f t="shared" si="24"/>
        <v>0</v>
      </c>
      <c r="AF25" s="473">
        <f t="shared" si="25"/>
        <v>0</v>
      </c>
      <c r="AG25" s="473">
        <f t="shared" si="26"/>
        <v>0</v>
      </c>
      <c r="AH25" s="473">
        <f t="shared" si="27"/>
        <v>0</v>
      </c>
      <c r="AI25" s="443"/>
      <c r="AJ25" s="473">
        <f t="shared" si="28"/>
        <v>0</v>
      </c>
      <c r="AK25" s="443"/>
      <c r="AL25" s="470">
        <f t="shared" si="29"/>
        <v>0</v>
      </c>
      <c r="AM25" s="470">
        <f t="shared" si="30"/>
        <v>0</v>
      </c>
      <c r="AN25" s="470">
        <f t="shared" si="31"/>
        <v>0</v>
      </c>
    </row>
    <row r="26" spans="2:40" x14ac:dyDescent="0.2">
      <c r="B26" s="477" t="str">
        <f>IF(BasePop.!B31="","",BasePop.!B31)</f>
        <v/>
      </c>
      <c r="C26" s="453"/>
      <c r="D26" s="470">
        <f>BasePop.!L31</f>
        <v>0</v>
      </c>
      <c r="E26" s="471">
        <f t="shared" si="2"/>
        <v>0</v>
      </c>
      <c r="F26" s="470">
        <f t="shared" si="3"/>
        <v>0</v>
      </c>
      <c r="G26" s="445"/>
      <c r="H26" s="536"/>
      <c r="I26" s="471">
        <f t="shared" si="4"/>
        <v>0</v>
      </c>
      <c r="J26" s="446"/>
      <c r="K26" s="470">
        <f t="shared" si="5"/>
        <v>0</v>
      </c>
      <c r="L26" s="470">
        <f t="shared" si="6"/>
        <v>0</v>
      </c>
      <c r="M26" s="470">
        <f t="shared" si="7"/>
        <v>0</v>
      </c>
      <c r="N26" s="470">
        <f t="shared" si="8"/>
        <v>0</v>
      </c>
      <c r="O26" s="470">
        <f t="shared" si="9"/>
        <v>0</v>
      </c>
      <c r="P26" s="470">
        <f t="shared" si="10"/>
        <v>0</v>
      </c>
      <c r="Q26" s="470">
        <f t="shared" si="11"/>
        <v>0</v>
      </c>
      <c r="R26" s="470">
        <f t="shared" si="12"/>
        <v>0</v>
      </c>
      <c r="S26" s="470">
        <f t="shared" si="13"/>
        <v>0</v>
      </c>
      <c r="T26" s="470">
        <f t="shared" si="14"/>
        <v>0</v>
      </c>
      <c r="U26" s="470">
        <f t="shared" si="15"/>
        <v>0</v>
      </c>
      <c r="V26" s="470">
        <f t="shared" si="16"/>
        <v>0</v>
      </c>
      <c r="W26" s="470">
        <f t="shared" si="17"/>
        <v>0</v>
      </c>
      <c r="X26" s="470">
        <f t="shared" si="18"/>
        <v>0</v>
      </c>
      <c r="Y26" s="443"/>
      <c r="Z26" s="470">
        <f t="shared" si="19"/>
        <v>0</v>
      </c>
      <c r="AA26" s="470">
        <f t="shared" si="20"/>
        <v>0</v>
      </c>
      <c r="AB26" s="470">
        <f t="shared" si="21"/>
        <v>0</v>
      </c>
      <c r="AC26" s="470">
        <f t="shared" si="22"/>
        <v>0</v>
      </c>
      <c r="AD26" s="470">
        <f t="shared" si="23"/>
        <v>0</v>
      </c>
      <c r="AE26" s="470">
        <f t="shared" si="24"/>
        <v>0</v>
      </c>
      <c r="AF26" s="473">
        <f t="shared" si="25"/>
        <v>0</v>
      </c>
      <c r="AG26" s="473">
        <f t="shared" si="26"/>
        <v>0</v>
      </c>
      <c r="AH26" s="473">
        <f t="shared" si="27"/>
        <v>0</v>
      </c>
      <c r="AI26" s="443"/>
      <c r="AJ26" s="473">
        <f t="shared" si="28"/>
        <v>0</v>
      </c>
      <c r="AK26" s="443"/>
      <c r="AL26" s="470">
        <f t="shared" si="29"/>
        <v>0</v>
      </c>
      <c r="AM26" s="470">
        <f t="shared" si="30"/>
        <v>0</v>
      </c>
      <c r="AN26" s="470">
        <f t="shared" si="31"/>
        <v>0</v>
      </c>
    </row>
    <row r="27" spans="2:40" x14ac:dyDescent="0.2">
      <c r="B27" s="477" t="str">
        <f>IF(BasePop.!B32="","",BasePop.!B32)</f>
        <v/>
      </c>
      <c r="C27" s="453"/>
      <c r="D27" s="470">
        <f>BasePop.!L32</f>
        <v>0</v>
      </c>
      <c r="E27" s="471">
        <f t="shared" si="2"/>
        <v>0</v>
      </c>
      <c r="F27" s="470">
        <f t="shared" si="3"/>
        <v>0</v>
      </c>
      <c r="G27" s="445"/>
      <c r="H27" s="536"/>
      <c r="I27" s="471">
        <f t="shared" si="4"/>
        <v>0</v>
      </c>
      <c r="J27" s="446"/>
      <c r="K27" s="470">
        <f t="shared" si="5"/>
        <v>0</v>
      </c>
      <c r="L27" s="470">
        <f t="shared" si="6"/>
        <v>0</v>
      </c>
      <c r="M27" s="470">
        <f t="shared" si="7"/>
        <v>0</v>
      </c>
      <c r="N27" s="470">
        <f t="shared" si="8"/>
        <v>0</v>
      </c>
      <c r="O27" s="470">
        <f t="shared" si="9"/>
        <v>0</v>
      </c>
      <c r="P27" s="470">
        <f t="shared" si="10"/>
        <v>0</v>
      </c>
      <c r="Q27" s="470">
        <f t="shared" si="11"/>
        <v>0</v>
      </c>
      <c r="R27" s="470">
        <f t="shared" si="12"/>
        <v>0</v>
      </c>
      <c r="S27" s="470">
        <f t="shared" si="13"/>
        <v>0</v>
      </c>
      <c r="T27" s="470">
        <f t="shared" si="14"/>
        <v>0</v>
      </c>
      <c r="U27" s="470">
        <f t="shared" si="15"/>
        <v>0</v>
      </c>
      <c r="V27" s="470">
        <f t="shared" si="16"/>
        <v>0</v>
      </c>
      <c r="W27" s="470">
        <f t="shared" si="17"/>
        <v>0</v>
      </c>
      <c r="X27" s="470">
        <f t="shared" si="18"/>
        <v>0</v>
      </c>
      <c r="Y27" s="443"/>
      <c r="Z27" s="470">
        <f t="shared" si="19"/>
        <v>0</v>
      </c>
      <c r="AA27" s="470">
        <f t="shared" si="20"/>
        <v>0</v>
      </c>
      <c r="AB27" s="470">
        <f t="shared" si="21"/>
        <v>0</v>
      </c>
      <c r="AC27" s="470">
        <f t="shared" si="22"/>
        <v>0</v>
      </c>
      <c r="AD27" s="470">
        <f t="shared" si="23"/>
        <v>0</v>
      </c>
      <c r="AE27" s="470">
        <f t="shared" si="24"/>
        <v>0</v>
      </c>
      <c r="AF27" s="473">
        <f t="shared" si="25"/>
        <v>0</v>
      </c>
      <c r="AG27" s="473">
        <f t="shared" si="26"/>
        <v>0</v>
      </c>
      <c r="AH27" s="473">
        <f t="shared" si="27"/>
        <v>0</v>
      </c>
      <c r="AI27" s="443"/>
      <c r="AJ27" s="473">
        <f t="shared" si="28"/>
        <v>0</v>
      </c>
      <c r="AK27" s="443"/>
      <c r="AL27" s="470">
        <f t="shared" si="29"/>
        <v>0</v>
      </c>
      <c r="AM27" s="470">
        <f t="shared" si="30"/>
        <v>0</v>
      </c>
      <c r="AN27" s="470">
        <f t="shared" si="31"/>
        <v>0</v>
      </c>
    </row>
    <row r="28" spans="2:40" x14ac:dyDescent="0.2">
      <c r="B28" s="477" t="str">
        <f>IF(BasePop.!B33="","",BasePop.!B33)</f>
        <v/>
      </c>
      <c r="C28" s="453"/>
      <c r="D28" s="470">
        <f>BasePop.!L33</f>
        <v>0</v>
      </c>
      <c r="E28" s="471">
        <f t="shared" si="2"/>
        <v>0</v>
      </c>
      <c r="F28" s="470">
        <f t="shared" si="3"/>
        <v>0</v>
      </c>
      <c r="G28" s="445"/>
      <c r="H28" s="536"/>
      <c r="I28" s="471">
        <f t="shared" si="4"/>
        <v>0</v>
      </c>
      <c r="J28" s="446"/>
      <c r="K28" s="470">
        <f t="shared" si="5"/>
        <v>0</v>
      </c>
      <c r="L28" s="470">
        <f t="shared" si="6"/>
        <v>0</v>
      </c>
      <c r="M28" s="470">
        <f t="shared" si="7"/>
        <v>0</v>
      </c>
      <c r="N28" s="470">
        <f t="shared" si="8"/>
        <v>0</v>
      </c>
      <c r="O28" s="470">
        <f t="shared" si="9"/>
        <v>0</v>
      </c>
      <c r="P28" s="470">
        <f t="shared" si="10"/>
        <v>0</v>
      </c>
      <c r="Q28" s="470">
        <f t="shared" si="11"/>
        <v>0</v>
      </c>
      <c r="R28" s="470">
        <f t="shared" si="12"/>
        <v>0</v>
      </c>
      <c r="S28" s="470">
        <f t="shared" si="13"/>
        <v>0</v>
      </c>
      <c r="T28" s="470">
        <f t="shared" si="14"/>
        <v>0</v>
      </c>
      <c r="U28" s="470">
        <f t="shared" si="15"/>
        <v>0</v>
      </c>
      <c r="V28" s="470">
        <f t="shared" si="16"/>
        <v>0</v>
      </c>
      <c r="W28" s="470">
        <f t="shared" si="17"/>
        <v>0</v>
      </c>
      <c r="X28" s="470">
        <f t="shared" si="18"/>
        <v>0</v>
      </c>
      <c r="Y28" s="443"/>
      <c r="Z28" s="470">
        <f t="shared" si="19"/>
        <v>0</v>
      </c>
      <c r="AA28" s="470">
        <f t="shared" si="20"/>
        <v>0</v>
      </c>
      <c r="AB28" s="470">
        <f t="shared" si="21"/>
        <v>0</v>
      </c>
      <c r="AC28" s="470">
        <f t="shared" si="22"/>
        <v>0</v>
      </c>
      <c r="AD28" s="470">
        <f t="shared" si="23"/>
        <v>0</v>
      </c>
      <c r="AE28" s="470">
        <f t="shared" si="24"/>
        <v>0</v>
      </c>
      <c r="AF28" s="473">
        <f t="shared" si="25"/>
        <v>0</v>
      </c>
      <c r="AG28" s="473">
        <f t="shared" si="26"/>
        <v>0</v>
      </c>
      <c r="AH28" s="473">
        <f t="shared" si="27"/>
        <v>0</v>
      </c>
      <c r="AI28" s="443"/>
      <c r="AJ28" s="473">
        <f t="shared" si="28"/>
        <v>0</v>
      </c>
      <c r="AK28" s="443"/>
      <c r="AL28" s="470">
        <f t="shared" si="29"/>
        <v>0</v>
      </c>
      <c r="AM28" s="470">
        <f t="shared" si="30"/>
        <v>0</v>
      </c>
      <c r="AN28" s="470">
        <f t="shared" si="31"/>
        <v>0</v>
      </c>
    </row>
    <row r="29" spans="2:40" x14ac:dyDescent="0.2">
      <c r="B29" s="477" t="str">
        <f>IF(BasePop.!B34="","",BasePop.!B34)</f>
        <v/>
      </c>
      <c r="C29" s="453"/>
      <c r="D29" s="470">
        <f>BasePop.!L34</f>
        <v>0</v>
      </c>
      <c r="E29" s="471">
        <f t="shared" si="2"/>
        <v>0</v>
      </c>
      <c r="F29" s="470">
        <f t="shared" si="3"/>
        <v>0</v>
      </c>
      <c r="G29" s="445"/>
      <c r="H29" s="536"/>
      <c r="I29" s="471">
        <f t="shared" si="4"/>
        <v>0</v>
      </c>
      <c r="J29" s="446"/>
      <c r="K29" s="470">
        <f t="shared" si="5"/>
        <v>0</v>
      </c>
      <c r="L29" s="470">
        <f t="shared" si="6"/>
        <v>0</v>
      </c>
      <c r="M29" s="470">
        <f t="shared" si="7"/>
        <v>0</v>
      </c>
      <c r="N29" s="470">
        <f t="shared" si="8"/>
        <v>0</v>
      </c>
      <c r="O29" s="470">
        <f t="shared" si="9"/>
        <v>0</v>
      </c>
      <c r="P29" s="470">
        <f t="shared" si="10"/>
        <v>0</v>
      </c>
      <c r="Q29" s="470">
        <f t="shared" si="11"/>
        <v>0</v>
      </c>
      <c r="R29" s="470">
        <f t="shared" si="12"/>
        <v>0</v>
      </c>
      <c r="S29" s="470">
        <f t="shared" si="13"/>
        <v>0</v>
      </c>
      <c r="T29" s="470">
        <f t="shared" si="14"/>
        <v>0</v>
      </c>
      <c r="U29" s="470">
        <f t="shared" si="15"/>
        <v>0</v>
      </c>
      <c r="V29" s="470">
        <f t="shared" si="16"/>
        <v>0</v>
      </c>
      <c r="W29" s="470">
        <f t="shared" si="17"/>
        <v>0</v>
      </c>
      <c r="X29" s="470">
        <f t="shared" si="18"/>
        <v>0</v>
      </c>
      <c r="Y29" s="443"/>
      <c r="Z29" s="470">
        <f t="shared" si="19"/>
        <v>0</v>
      </c>
      <c r="AA29" s="470">
        <f t="shared" si="20"/>
        <v>0</v>
      </c>
      <c r="AB29" s="470">
        <f t="shared" si="21"/>
        <v>0</v>
      </c>
      <c r="AC29" s="470">
        <f t="shared" si="22"/>
        <v>0</v>
      </c>
      <c r="AD29" s="470">
        <f t="shared" si="23"/>
        <v>0</v>
      </c>
      <c r="AE29" s="470">
        <f t="shared" si="24"/>
        <v>0</v>
      </c>
      <c r="AF29" s="473">
        <f t="shared" si="25"/>
        <v>0</v>
      </c>
      <c r="AG29" s="473">
        <f t="shared" si="26"/>
        <v>0</v>
      </c>
      <c r="AH29" s="473">
        <f t="shared" si="27"/>
        <v>0</v>
      </c>
      <c r="AI29" s="443"/>
      <c r="AJ29" s="473">
        <f t="shared" si="28"/>
        <v>0</v>
      </c>
      <c r="AK29" s="443"/>
      <c r="AL29" s="470">
        <f t="shared" si="29"/>
        <v>0</v>
      </c>
      <c r="AM29" s="470">
        <f t="shared" si="30"/>
        <v>0</v>
      </c>
      <c r="AN29" s="470">
        <f t="shared" si="31"/>
        <v>0</v>
      </c>
    </row>
    <row r="30" spans="2:40" x14ac:dyDescent="0.2">
      <c r="B30" s="477" t="str">
        <f>IF(BasePop.!B35="","",BasePop.!B35)</f>
        <v/>
      </c>
      <c r="C30" s="453"/>
      <c r="D30" s="470">
        <f>BasePop.!L35</f>
        <v>0</v>
      </c>
      <c r="E30" s="471">
        <f t="shared" si="2"/>
        <v>0</v>
      </c>
      <c r="F30" s="470">
        <f t="shared" si="3"/>
        <v>0</v>
      </c>
      <c r="G30" s="445"/>
      <c r="H30" s="536"/>
      <c r="I30" s="471">
        <f t="shared" si="4"/>
        <v>0</v>
      </c>
      <c r="J30" s="446"/>
      <c r="K30" s="470">
        <f t="shared" si="5"/>
        <v>0</v>
      </c>
      <c r="L30" s="470">
        <f t="shared" si="6"/>
        <v>0</v>
      </c>
      <c r="M30" s="470">
        <f t="shared" si="7"/>
        <v>0</v>
      </c>
      <c r="N30" s="470">
        <f t="shared" si="8"/>
        <v>0</v>
      </c>
      <c r="O30" s="470">
        <f t="shared" si="9"/>
        <v>0</v>
      </c>
      <c r="P30" s="470">
        <f t="shared" si="10"/>
        <v>0</v>
      </c>
      <c r="Q30" s="470">
        <f t="shared" si="11"/>
        <v>0</v>
      </c>
      <c r="R30" s="470">
        <f t="shared" si="12"/>
        <v>0</v>
      </c>
      <c r="S30" s="470">
        <f t="shared" si="13"/>
        <v>0</v>
      </c>
      <c r="T30" s="470">
        <f t="shared" si="14"/>
        <v>0</v>
      </c>
      <c r="U30" s="470">
        <f t="shared" si="15"/>
        <v>0</v>
      </c>
      <c r="V30" s="470">
        <f t="shared" si="16"/>
        <v>0</v>
      </c>
      <c r="W30" s="470">
        <f t="shared" si="17"/>
        <v>0</v>
      </c>
      <c r="X30" s="470">
        <f t="shared" si="18"/>
        <v>0</v>
      </c>
      <c r="Y30" s="443"/>
      <c r="Z30" s="470">
        <f t="shared" si="19"/>
        <v>0</v>
      </c>
      <c r="AA30" s="470">
        <f t="shared" si="20"/>
        <v>0</v>
      </c>
      <c r="AB30" s="470">
        <f t="shared" si="21"/>
        <v>0</v>
      </c>
      <c r="AC30" s="470">
        <f t="shared" si="22"/>
        <v>0</v>
      </c>
      <c r="AD30" s="470">
        <f t="shared" si="23"/>
        <v>0</v>
      </c>
      <c r="AE30" s="470">
        <f t="shared" si="24"/>
        <v>0</v>
      </c>
      <c r="AF30" s="473">
        <f t="shared" si="25"/>
        <v>0</v>
      </c>
      <c r="AG30" s="473">
        <f t="shared" si="26"/>
        <v>0</v>
      </c>
      <c r="AH30" s="473">
        <f t="shared" si="27"/>
        <v>0</v>
      </c>
      <c r="AI30" s="443"/>
      <c r="AJ30" s="473">
        <f t="shared" si="28"/>
        <v>0</v>
      </c>
      <c r="AK30" s="443"/>
      <c r="AL30" s="470">
        <f t="shared" si="29"/>
        <v>0</v>
      </c>
      <c r="AM30" s="470">
        <f t="shared" si="30"/>
        <v>0</v>
      </c>
      <c r="AN30" s="470">
        <f t="shared" si="31"/>
        <v>0</v>
      </c>
    </row>
    <row r="31" spans="2:40" x14ac:dyDescent="0.2">
      <c r="B31" s="477" t="str">
        <f>IF(BasePop.!B36="","",BasePop.!B36)</f>
        <v/>
      </c>
      <c r="C31" s="453"/>
      <c r="D31" s="470">
        <f>BasePop.!L36</f>
        <v>0</v>
      </c>
      <c r="E31" s="471">
        <f t="shared" si="2"/>
        <v>0</v>
      </c>
      <c r="F31" s="470">
        <f t="shared" si="3"/>
        <v>0</v>
      </c>
      <c r="G31" s="445"/>
      <c r="H31" s="536"/>
      <c r="I31" s="471">
        <f t="shared" si="4"/>
        <v>0</v>
      </c>
      <c r="J31" s="446"/>
      <c r="K31" s="470">
        <f t="shared" si="5"/>
        <v>0</v>
      </c>
      <c r="L31" s="470">
        <f t="shared" si="6"/>
        <v>0</v>
      </c>
      <c r="M31" s="470">
        <f t="shared" si="7"/>
        <v>0</v>
      </c>
      <c r="N31" s="470">
        <f t="shared" si="8"/>
        <v>0</v>
      </c>
      <c r="O31" s="470">
        <f t="shared" si="9"/>
        <v>0</v>
      </c>
      <c r="P31" s="470">
        <f t="shared" si="10"/>
        <v>0</v>
      </c>
      <c r="Q31" s="470">
        <f t="shared" si="11"/>
        <v>0</v>
      </c>
      <c r="R31" s="470">
        <f t="shared" si="12"/>
        <v>0</v>
      </c>
      <c r="S31" s="470">
        <f t="shared" si="13"/>
        <v>0</v>
      </c>
      <c r="T31" s="470">
        <f t="shared" si="14"/>
        <v>0</v>
      </c>
      <c r="U31" s="470">
        <f t="shared" si="15"/>
        <v>0</v>
      </c>
      <c r="V31" s="470">
        <f t="shared" si="16"/>
        <v>0</v>
      </c>
      <c r="W31" s="470">
        <f t="shared" si="17"/>
        <v>0</v>
      </c>
      <c r="X31" s="470">
        <f t="shared" si="18"/>
        <v>0</v>
      </c>
      <c r="Y31" s="443"/>
      <c r="Z31" s="470">
        <f t="shared" si="19"/>
        <v>0</v>
      </c>
      <c r="AA31" s="470">
        <f t="shared" si="20"/>
        <v>0</v>
      </c>
      <c r="AB31" s="470">
        <f t="shared" si="21"/>
        <v>0</v>
      </c>
      <c r="AC31" s="470">
        <f t="shared" si="22"/>
        <v>0</v>
      </c>
      <c r="AD31" s="470">
        <f t="shared" si="23"/>
        <v>0</v>
      </c>
      <c r="AE31" s="470">
        <f t="shared" si="24"/>
        <v>0</v>
      </c>
      <c r="AF31" s="473">
        <f t="shared" si="25"/>
        <v>0</v>
      </c>
      <c r="AG31" s="473">
        <f t="shared" si="26"/>
        <v>0</v>
      </c>
      <c r="AH31" s="473">
        <f t="shared" si="27"/>
        <v>0</v>
      </c>
      <c r="AI31" s="443"/>
      <c r="AJ31" s="473">
        <f t="shared" si="28"/>
        <v>0</v>
      </c>
      <c r="AK31" s="443"/>
      <c r="AL31" s="470">
        <f t="shared" si="29"/>
        <v>0</v>
      </c>
      <c r="AM31" s="470">
        <f t="shared" si="30"/>
        <v>0</v>
      </c>
      <c r="AN31" s="470">
        <f t="shared" si="31"/>
        <v>0</v>
      </c>
    </row>
    <row r="32" spans="2:40" x14ac:dyDescent="0.2">
      <c r="B32" s="477" t="str">
        <f>IF(BasePop.!B37="","",BasePop.!B37)</f>
        <v/>
      </c>
      <c r="C32" s="453"/>
      <c r="D32" s="470">
        <f>BasePop.!L37</f>
        <v>0</v>
      </c>
      <c r="E32" s="471">
        <f t="shared" si="2"/>
        <v>0</v>
      </c>
      <c r="F32" s="470">
        <f t="shared" si="3"/>
        <v>0</v>
      </c>
      <c r="G32" s="445"/>
      <c r="H32" s="536"/>
      <c r="I32" s="471">
        <f t="shared" si="4"/>
        <v>0</v>
      </c>
      <c r="J32" s="446"/>
      <c r="K32" s="470">
        <f t="shared" si="5"/>
        <v>0</v>
      </c>
      <c r="L32" s="470">
        <f t="shared" si="6"/>
        <v>0</v>
      </c>
      <c r="M32" s="470">
        <f t="shared" si="7"/>
        <v>0</v>
      </c>
      <c r="N32" s="470">
        <f t="shared" si="8"/>
        <v>0</v>
      </c>
      <c r="O32" s="470">
        <f t="shared" si="9"/>
        <v>0</v>
      </c>
      <c r="P32" s="470">
        <f t="shared" si="10"/>
        <v>0</v>
      </c>
      <c r="Q32" s="470">
        <f t="shared" si="11"/>
        <v>0</v>
      </c>
      <c r="R32" s="470">
        <f t="shared" si="12"/>
        <v>0</v>
      </c>
      <c r="S32" s="470">
        <f t="shared" si="13"/>
        <v>0</v>
      </c>
      <c r="T32" s="470">
        <f t="shared" si="14"/>
        <v>0</v>
      </c>
      <c r="U32" s="470">
        <f t="shared" si="15"/>
        <v>0</v>
      </c>
      <c r="V32" s="470">
        <f t="shared" si="16"/>
        <v>0</v>
      </c>
      <c r="W32" s="470">
        <f t="shared" si="17"/>
        <v>0</v>
      </c>
      <c r="X32" s="470">
        <f t="shared" si="18"/>
        <v>0</v>
      </c>
      <c r="Y32" s="443"/>
      <c r="Z32" s="470">
        <f t="shared" si="19"/>
        <v>0</v>
      </c>
      <c r="AA32" s="470">
        <f t="shared" si="20"/>
        <v>0</v>
      </c>
      <c r="AB32" s="470">
        <f t="shared" si="21"/>
        <v>0</v>
      </c>
      <c r="AC32" s="470">
        <f t="shared" si="22"/>
        <v>0</v>
      </c>
      <c r="AD32" s="470">
        <f t="shared" si="23"/>
        <v>0</v>
      </c>
      <c r="AE32" s="470">
        <f t="shared" si="24"/>
        <v>0</v>
      </c>
      <c r="AF32" s="473">
        <f t="shared" si="25"/>
        <v>0</v>
      </c>
      <c r="AG32" s="473">
        <f t="shared" si="26"/>
        <v>0</v>
      </c>
      <c r="AH32" s="473">
        <f t="shared" si="27"/>
        <v>0</v>
      </c>
      <c r="AI32" s="443"/>
      <c r="AJ32" s="473">
        <f t="shared" si="28"/>
        <v>0</v>
      </c>
      <c r="AK32" s="443"/>
      <c r="AL32" s="470">
        <f t="shared" si="29"/>
        <v>0</v>
      </c>
      <c r="AM32" s="470">
        <f t="shared" si="30"/>
        <v>0</v>
      </c>
      <c r="AN32" s="470">
        <f t="shared" si="31"/>
        <v>0</v>
      </c>
    </row>
    <row r="33" spans="2:40" x14ac:dyDescent="0.2">
      <c r="B33" s="477" t="str">
        <f>IF(BasePop.!B38="","",BasePop.!B38)</f>
        <v/>
      </c>
      <c r="C33" s="453"/>
      <c r="D33" s="470">
        <f>BasePop.!L38</f>
        <v>0</v>
      </c>
      <c r="E33" s="471">
        <f t="shared" si="2"/>
        <v>0</v>
      </c>
      <c r="F33" s="470">
        <f t="shared" si="3"/>
        <v>0</v>
      </c>
      <c r="G33" s="445"/>
      <c r="H33" s="536"/>
      <c r="I33" s="471">
        <f t="shared" si="4"/>
        <v>0</v>
      </c>
      <c r="J33" s="446"/>
      <c r="K33" s="470">
        <f t="shared" si="5"/>
        <v>0</v>
      </c>
      <c r="L33" s="470">
        <f t="shared" si="6"/>
        <v>0</v>
      </c>
      <c r="M33" s="470">
        <f t="shared" si="7"/>
        <v>0</v>
      </c>
      <c r="N33" s="470">
        <f t="shared" si="8"/>
        <v>0</v>
      </c>
      <c r="O33" s="470">
        <f t="shared" si="9"/>
        <v>0</v>
      </c>
      <c r="P33" s="470">
        <f t="shared" si="10"/>
        <v>0</v>
      </c>
      <c r="Q33" s="470">
        <f t="shared" si="11"/>
        <v>0</v>
      </c>
      <c r="R33" s="470">
        <f t="shared" si="12"/>
        <v>0</v>
      </c>
      <c r="S33" s="470">
        <f t="shared" si="13"/>
        <v>0</v>
      </c>
      <c r="T33" s="470">
        <f t="shared" si="14"/>
        <v>0</v>
      </c>
      <c r="U33" s="470">
        <f t="shared" si="15"/>
        <v>0</v>
      </c>
      <c r="V33" s="470">
        <f t="shared" si="16"/>
        <v>0</v>
      </c>
      <c r="W33" s="470">
        <f t="shared" si="17"/>
        <v>0</v>
      </c>
      <c r="X33" s="470">
        <f t="shared" si="18"/>
        <v>0</v>
      </c>
      <c r="Y33" s="443"/>
      <c r="Z33" s="470">
        <f t="shared" si="19"/>
        <v>0</v>
      </c>
      <c r="AA33" s="470">
        <f t="shared" si="20"/>
        <v>0</v>
      </c>
      <c r="AB33" s="470">
        <f t="shared" si="21"/>
        <v>0</v>
      </c>
      <c r="AC33" s="470">
        <f t="shared" si="22"/>
        <v>0</v>
      </c>
      <c r="AD33" s="470">
        <f t="shared" si="23"/>
        <v>0</v>
      </c>
      <c r="AE33" s="470">
        <f t="shared" si="24"/>
        <v>0</v>
      </c>
      <c r="AF33" s="473">
        <f t="shared" si="25"/>
        <v>0</v>
      </c>
      <c r="AG33" s="473">
        <f t="shared" si="26"/>
        <v>0</v>
      </c>
      <c r="AH33" s="473">
        <f t="shared" si="27"/>
        <v>0</v>
      </c>
      <c r="AI33" s="443"/>
      <c r="AJ33" s="473">
        <f t="shared" si="28"/>
        <v>0</v>
      </c>
      <c r="AK33" s="443"/>
      <c r="AL33" s="470">
        <f t="shared" si="29"/>
        <v>0</v>
      </c>
      <c r="AM33" s="470">
        <f t="shared" si="30"/>
        <v>0</v>
      </c>
      <c r="AN33" s="470">
        <f t="shared" si="31"/>
        <v>0</v>
      </c>
    </row>
    <row r="34" spans="2:40" x14ac:dyDescent="0.2">
      <c r="B34" s="477" t="str">
        <f>IF(BasePop.!B39="","",BasePop.!B39)</f>
        <v/>
      </c>
      <c r="C34" s="453"/>
      <c r="D34" s="470">
        <f>BasePop.!L39</f>
        <v>0</v>
      </c>
      <c r="E34" s="471">
        <f t="shared" si="2"/>
        <v>0</v>
      </c>
      <c r="F34" s="470">
        <f t="shared" si="3"/>
        <v>0</v>
      </c>
      <c r="G34" s="445"/>
      <c r="H34" s="536"/>
      <c r="I34" s="471">
        <f t="shared" si="4"/>
        <v>0</v>
      </c>
      <c r="J34" s="446"/>
      <c r="K34" s="470">
        <f t="shared" si="5"/>
        <v>0</v>
      </c>
      <c r="L34" s="470">
        <f t="shared" si="6"/>
        <v>0</v>
      </c>
      <c r="M34" s="470">
        <f t="shared" si="7"/>
        <v>0</v>
      </c>
      <c r="N34" s="470">
        <f t="shared" si="8"/>
        <v>0</v>
      </c>
      <c r="O34" s="470">
        <f t="shared" si="9"/>
        <v>0</v>
      </c>
      <c r="P34" s="470">
        <f t="shared" si="10"/>
        <v>0</v>
      </c>
      <c r="Q34" s="470">
        <f t="shared" si="11"/>
        <v>0</v>
      </c>
      <c r="R34" s="470">
        <f t="shared" si="12"/>
        <v>0</v>
      </c>
      <c r="S34" s="470">
        <f t="shared" si="13"/>
        <v>0</v>
      </c>
      <c r="T34" s="470">
        <f t="shared" si="14"/>
        <v>0</v>
      </c>
      <c r="U34" s="470">
        <f t="shared" si="15"/>
        <v>0</v>
      </c>
      <c r="V34" s="470">
        <f t="shared" si="16"/>
        <v>0</v>
      </c>
      <c r="W34" s="470">
        <f t="shared" si="17"/>
        <v>0</v>
      </c>
      <c r="X34" s="470">
        <f t="shared" si="18"/>
        <v>0</v>
      </c>
      <c r="Y34" s="443"/>
      <c r="Z34" s="470">
        <f t="shared" si="19"/>
        <v>0</v>
      </c>
      <c r="AA34" s="470">
        <f t="shared" si="20"/>
        <v>0</v>
      </c>
      <c r="AB34" s="470">
        <f t="shared" si="21"/>
        <v>0</v>
      </c>
      <c r="AC34" s="470">
        <f t="shared" si="22"/>
        <v>0</v>
      </c>
      <c r="AD34" s="470">
        <f t="shared" si="23"/>
        <v>0</v>
      </c>
      <c r="AE34" s="470">
        <f t="shared" si="24"/>
        <v>0</v>
      </c>
      <c r="AF34" s="473">
        <f t="shared" si="25"/>
        <v>0</v>
      </c>
      <c r="AG34" s="473">
        <f t="shared" si="26"/>
        <v>0</v>
      </c>
      <c r="AH34" s="473">
        <f t="shared" si="27"/>
        <v>0</v>
      </c>
      <c r="AI34" s="443"/>
      <c r="AJ34" s="473">
        <f t="shared" si="28"/>
        <v>0</v>
      </c>
      <c r="AK34" s="443"/>
      <c r="AL34" s="470">
        <f t="shared" si="29"/>
        <v>0</v>
      </c>
      <c r="AM34" s="470">
        <f t="shared" si="30"/>
        <v>0</v>
      </c>
      <c r="AN34" s="470">
        <f t="shared" si="31"/>
        <v>0</v>
      </c>
    </row>
    <row r="35" spans="2:40" x14ac:dyDescent="0.2">
      <c r="B35" s="477" t="str">
        <f>IF(BasePop.!B40="","",BasePop.!B40)</f>
        <v/>
      </c>
      <c r="C35" s="453"/>
      <c r="D35" s="470">
        <f>BasePop.!L40</f>
        <v>0</v>
      </c>
      <c r="E35" s="471">
        <f t="shared" si="2"/>
        <v>0</v>
      </c>
      <c r="F35" s="470">
        <f t="shared" si="3"/>
        <v>0</v>
      </c>
      <c r="G35" s="445"/>
      <c r="H35" s="536"/>
      <c r="I35" s="471">
        <f t="shared" si="4"/>
        <v>0</v>
      </c>
      <c r="J35" s="446"/>
      <c r="K35" s="470">
        <f t="shared" si="5"/>
        <v>0</v>
      </c>
      <c r="L35" s="470">
        <f t="shared" si="6"/>
        <v>0</v>
      </c>
      <c r="M35" s="470">
        <f t="shared" si="7"/>
        <v>0</v>
      </c>
      <c r="N35" s="470">
        <f t="shared" si="8"/>
        <v>0</v>
      </c>
      <c r="O35" s="470">
        <f t="shared" si="9"/>
        <v>0</v>
      </c>
      <c r="P35" s="470">
        <f t="shared" si="10"/>
        <v>0</v>
      </c>
      <c r="Q35" s="470">
        <f t="shared" si="11"/>
        <v>0</v>
      </c>
      <c r="R35" s="470">
        <f t="shared" si="12"/>
        <v>0</v>
      </c>
      <c r="S35" s="470">
        <f t="shared" si="13"/>
        <v>0</v>
      </c>
      <c r="T35" s="470">
        <f t="shared" si="14"/>
        <v>0</v>
      </c>
      <c r="U35" s="470">
        <f t="shared" si="15"/>
        <v>0</v>
      </c>
      <c r="V35" s="470">
        <f t="shared" si="16"/>
        <v>0</v>
      </c>
      <c r="W35" s="470">
        <f t="shared" si="17"/>
        <v>0</v>
      </c>
      <c r="X35" s="470">
        <f t="shared" si="18"/>
        <v>0</v>
      </c>
      <c r="Y35" s="443"/>
      <c r="Z35" s="470">
        <f t="shared" si="19"/>
        <v>0</v>
      </c>
      <c r="AA35" s="470">
        <f t="shared" si="20"/>
        <v>0</v>
      </c>
      <c r="AB35" s="470">
        <f t="shared" si="21"/>
        <v>0</v>
      </c>
      <c r="AC35" s="470">
        <f t="shared" si="22"/>
        <v>0</v>
      </c>
      <c r="AD35" s="470">
        <f t="shared" si="23"/>
        <v>0</v>
      </c>
      <c r="AE35" s="470">
        <f t="shared" si="24"/>
        <v>0</v>
      </c>
      <c r="AF35" s="473">
        <f t="shared" si="25"/>
        <v>0</v>
      </c>
      <c r="AG35" s="473">
        <f t="shared" si="26"/>
        <v>0</v>
      </c>
      <c r="AH35" s="473">
        <f t="shared" si="27"/>
        <v>0</v>
      </c>
      <c r="AI35" s="443"/>
      <c r="AJ35" s="473">
        <f t="shared" si="28"/>
        <v>0</v>
      </c>
      <c r="AK35" s="443"/>
      <c r="AL35" s="470">
        <f t="shared" si="29"/>
        <v>0</v>
      </c>
      <c r="AM35" s="470">
        <f t="shared" si="30"/>
        <v>0</v>
      </c>
      <c r="AN35" s="470">
        <f t="shared" si="31"/>
        <v>0</v>
      </c>
    </row>
    <row r="36" spans="2:40" x14ac:dyDescent="0.2">
      <c r="B36" s="477" t="str">
        <f>IF(BasePop.!B41="","",BasePop.!B41)</f>
        <v/>
      </c>
      <c r="C36" s="453"/>
      <c r="D36" s="470">
        <f>BasePop.!L41</f>
        <v>0</v>
      </c>
      <c r="E36" s="471">
        <f t="shared" si="2"/>
        <v>0</v>
      </c>
      <c r="F36" s="470">
        <f t="shared" si="3"/>
        <v>0</v>
      </c>
      <c r="G36" s="445"/>
      <c r="H36" s="536"/>
      <c r="I36" s="471">
        <f t="shared" si="4"/>
        <v>0</v>
      </c>
      <c r="J36" s="446"/>
      <c r="K36" s="470">
        <f t="shared" si="5"/>
        <v>0</v>
      </c>
      <c r="L36" s="470">
        <f t="shared" si="6"/>
        <v>0</v>
      </c>
      <c r="M36" s="470">
        <f t="shared" si="7"/>
        <v>0</v>
      </c>
      <c r="N36" s="470">
        <f t="shared" si="8"/>
        <v>0</v>
      </c>
      <c r="O36" s="470">
        <f t="shared" si="9"/>
        <v>0</v>
      </c>
      <c r="P36" s="470">
        <f t="shared" si="10"/>
        <v>0</v>
      </c>
      <c r="Q36" s="470">
        <f t="shared" si="11"/>
        <v>0</v>
      </c>
      <c r="R36" s="470">
        <f t="shared" si="12"/>
        <v>0</v>
      </c>
      <c r="S36" s="470">
        <f t="shared" si="13"/>
        <v>0</v>
      </c>
      <c r="T36" s="470">
        <f t="shared" si="14"/>
        <v>0</v>
      </c>
      <c r="U36" s="470">
        <f t="shared" si="15"/>
        <v>0</v>
      </c>
      <c r="V36" s="470">
        <f t="shared" si="16"/>
        <v>0</v>
      </c>
      <c r="W36" s="470">
        <f t="shared" si="17"/>
        <v>0</v>
      </c>
      <c r="X36" s="470">
        <f t="shared" si="18"/>
        <v>0</v>
      </c>
      <c r="Y36" s="443"/>
      <c r="Z36" s="470">
        <f t="shared" si="19"/>
        <v>0</v>
      </c>
      <c r="AA36" s="470">
        <f t="shared" si="20"/>
        <v>0</v>
      </c>
      <c r="AB36" s="470">
        <f t="shared" si="21"/>
        <v>0</v>
      </c>
      <c r="AC36" s="470">
        <f t="shared" si="22"/>
        <v>0</v>
      </c>
      <c r="AD36" s="470">
        <f t="shared" si="23"/>
        <v>0</v>
      </c>
      <c r="AE36" s="470">
        <f t="shared" si="24"/>
        <v>0</v>
      </c>
      <c r="AF36" s="473">
        <f t="shared" si="25"/>
        <v>0</v>
      </c>
      <c r="AG36" s="473">
        <f t="shared" si="26"/>
        <v>0</v>
      </c>
      <c r="AH36" s="473">
        <f t="shared" si="27"/>
        <v>0</v>
      </c>
      <c r="AI36" s="443"/>
      <c r="AJ36" s="473">
        <f t="shared" si="28"/>
        <v>0</v>
      </c>
      <c r="AK36" s="443"/>
      <c r="AL36" s="470">
        <f t="shared" si="29"/>
        <v>0</v>
      </c>
      <c r="AM36" s="470">
        <f t="shared" si="30"/>
        <v>0</v>
      </c>
      <c r="AN36" s="470">
        <f t="shared" si="31"/>
        <v>0</v>
      </c>
    </row>
    <row r="37" spans="2:40" x14ac:dyDescent="0.2">
      <c r="B37" s="477" t="str">
        <f>IF(BasePop.!B42="","",BasePop.!B42)</f>
        <v/>
      </c>
      <c r="C37" s="453"/>
      <c r="D37" s="470">
        <f>BasePop.!L42</f>
        <v>0</v>
      </c>
      <c r="E37" s="471">
        <f t="shared" si="2"/>
        <v>0</v>
      </c>
      <c r="F37" s="470">
        <f t="shared" si="3"/>
        <v>0</v>
      </c>
      <c r="G37" s="445"/>
      <c r="H37" s="536"/>
      <c r="I37" s="471">
        <f t="shared" si="4"/>
        <v>0</v>
      </c>
      <c r="J37" s="446"/>
      <c r="K37" s="470">
        <f t="shared" si="5"/>
        <v>0</v>
      </c>
      <c r="L37" s="470">
        <f t="shared" si="6"/>
        <v>0</v>
      </c>
      <c r="M37" s="470">
        <f t="shared" si="7"/>
        <v>0</v>
      </c>
      <c r="N37" s="470">
        <f t="shared" si="8"/>
        <v>0</v>
      </c>
      <c r="O37" s="470">
        <f t="shared" si="9"/>
        <v>0</v>
      </c>
      <c r="P37" s="470">
        <f t="shared" si="10"/>
        <v>0</v>
      </c>
      <c r="Q37" s="470">
        <f t="shared" si="11"/>
        <v>0</v>
      </c>
      <c r="R37" s="470">
        <f t="shared" si="12"/>
        <v>0</v>
      </c>
      <c r="S37" s="470">
        <f t="shared" si="13"/>
        <v>0</v>
      </c>
      <c r="T37" s="470">
        <f t="shared" si="14"/>
        <v>0</v>
      </c>
      <c r="U37" s="470">
        <f t="shared" si="15"/>
        <v>0</v>
      </c>
      <c r="V37" s="470">
        <f t="shared" si="16"/>
        <v>0</v>
      </c>
      <c r="W37" s="470">
        <f t="shared" si="17"/>
        <v>0</v>
      </c>
      <c r="X37" s="470">
        <f t="shared" si="18"/>
        <v>0</v>
      </c>
      <c r="Y37" s="443"/>
      <c r="Z37" s="470">
        <f t="shared" si="19"/>
        <v>0</v>
      </c>
      <c r="AA37" s="470">
        <f t="shared" si="20"/>
        <v>0</v>
      </c>
      <c r="AB37" s="470">
        <f t="shared" si="21"/>
        <v>0</v>
      </c>
      <c r="AC37" s="470">
        <f t="shared" si="22"/>
        <v>0</v>
      </c>
      <c r="AD37" s="470">
        <f t="shared" si="23"/>
        <v>0</v>
      </c>
      <c r="AE37" s="470">
        <f t="shared" si="24"/>
        <v>0</v>
      </c>
      <c r="AF37" s="473">
        <f t="shared" si="25"/>
        <v>0</v>
      </c>
      <c r="AG37" s="473">
        <f t="shared" si="26"/>
        <v>0</v>
      </c>
      <c r="AH37" s="473">
        <f t="shared" si="27"/>
        <v>0</v>
      </c>
      <c r="AI37" s="443"/>
      <c r="AJ37" s="473">
        <f t="shared" si="28"/>
        <v>0</v>
      </c>
      <c r="AK37" s="443"/>
      <c r="AL37" s="470">
        <f t="shared" si="29"/>
        <v>0</v>
      </c>
      <c r="AM37" s="470">
        <f t="shared" si="30"/>
        <v>0</v>
      </c>
      <c r="AN37" s="470">
        <f t="shared" si="31"/>
        <v>0</v>
      </c>
    </row>
    <row r="38" spans="2:40" x14ac:dyDescent="0.2">
      <c r="B38" s="477" t="str">
        <f>IF(BasePop.!B43="","",BasePop.!B43)</f>
        <v/>
      </c>
      <c r="C38" s="453"/>
      <c r="D38" s="470">
        <f>BasePop.!L43</f>
        <v>0</v>
      </c>
      <c r="E38" s="471">
        <f t="shared" si="2"/>
        <v>0</v>
      </c>
      <c r="F38" s="470">
        <f t="shared" si="3"/>
        <v>0</v>
      </c>
      <c r="G38" s="445"/>
      <c r="H38" s="536"/>
      <c r="I38" s="471">
        <f t="shared" si="4"/>
        <v>0</v>
      </c>
      <c r="J38" s="446"/>
      <c r="K38" s="470">
        <f t="shared" si="5"/>
        <v>0</v>
      </c>
      <c r="L38" s="470">
        <f t="shared" si="6"/>
        <v>0</v>
      </c>
      <c r="M38" s="470">
        <f t="shared" si="7"/>
        <v>0</v>
      </c>
      <c r="N38" s="470">
        <f t="shared" si="8"/>
        <v>0</v>
      </c>
      <c r="O38" s="470">
        <f t="shared" si="9"/>
        <v>0</v>
      </c>
      <c r="P38" s="470">
        <f t="shared" si="10"/>
        <v>0</v>
      </c>
      <c r="Q38" s="470">
        <f t="shared" si="11"/>
        <v>0</v>
      </c>
      <c r="R38" s="470">
        <f t="shared" si="12"/>
        <v>0</v>
      </c>
      <c r="S38" s="470">
        <f t="shared" si="13"/>
        <v>0</v>
      </c>
      <c r="T38" s="470">
        <f t="shared" si="14"/>
        <v>0</v>
      </c>
      <c r="U38" s="470">
        <f t="shared" si="15"/>
        <v>0</v>
      </c>
      <c r="V38" s="470">
        <f t="shared" si="16"/>
        <v>0</v>
      </c>
      <c r="W38" s="470">
        <f t="shared" si="17"/>
        <v>0</v>
      </c>
      <c r="X38" s="470">
        <f t="shared" si="18"/>
        <v>0</v>
      </c>
      <c r="Y38" s="443"/>
      <c r="Z38" s="470">
        <f t="shared" si="19"/>
        <v>0</v>
      </c>
      <c r="AA38" s="470">
        <f t="shared" si="20"/>
        <v>0</v>
      </c>
      <c r="AB38" s="470">
        <f t="shared" si="21"/>
        <v>0</v>
      </c>
      <c r="AC38" s="470">
        <f t="shared" si="22"/>
        <v>0</v>
      </c>
      <c r="AD38" s="470">
        <f t="shared" si="23"/>
        <v>0</v>
      </c>
      <c r="AE38" s="470">
        <f t="shared" si="24"/>
        <v>0</v>
      </c>
      <c r="AF38" s="473">
        <f t="shared" si="25"/>
        <v>0</v>
      </c>
      <c r="AG38" s="473">
        <f t="shared" si="26"/>
        <v>0</v>
      </c>
      <c r="AH38" s="473">
        <f t="shared" si="27"/>
        <v>0</v>
      </c>
      <c r="AI38" s="443"/>
      <c r="AJ38" s="473">
        <f t="shared" si="28"/>
        <v>0</v>
      </c>
      <c r="AK38" s="443"/>
      <c r="AL38" s="470">
        <f t="shared" si="29"/>
        <v>0</v>
      </c>
      <c r="AM38" s="470">
        <f t="shared" si="30"/>
        <v>0</v>
      </c>
      <c r="AN38" s="470">
        <f t="shared" si="31"/>
        <v>0</v>
      </c>
    </row>
    <row r="39" spans="2:40" x14ac:dyDescent="0.2">
      <c r="B39" s="477" t="str">
        <f>IF(BasePop.!B44="","",BasePop.!B44)</f>
        <v/>
      </c>
      <c r="C39" s="453"/>
      <c r="D39" s="470">
        <f>BasePop.!L44</f>
        <v>0</v>
      </c>
      <c r="E39" s="471">
        <f t="shared" si="2"/>
        <v>0</v>
      </c>
      <c r="F39" s="470">
        <f t="shared" si="3"/>
        <v>0</v>
      </c>
      <c r="G39" s="445"/>
      <c r="H39" s="536"/>
      <c r="I39" s="471">
        <f t="shared" si="4"/>
        <v>0</v>
      </c>
      <c r="J39" s="446"/>
      <c r="K39" s="470">
        <f t="shared" si="5"/>
        <v>0</v>
      </c>
      <c r="L39" s="470">
        <f t="shared" si="6"/>
        <v>0</v>
      </c>
      <c r="M39" s="470">
        <f t="shared" si="7"/>
        <v>0</v>
      </c>
      <c r="N39" s="470">
        <f t="shared" si="8"/>
        <v>0</v>
      </c>
      <c r="O39" s="470">
        <f t="shared" si="9"/>
        <v>0</v>
      </c>
      <c r="P39" s="470">
        <f t="shared" si="10"/>
        <v>0</v>
      </c>
      <c r="Q39" s="470">
        <f t="shared" si="11"/>
        <v>0</v>
      </c>
      <c r="R39" s="470">
        <f t="shared" si="12"/>
        <v>0</v>
      </c>
      <c r="S39" s="470">
        <f t="shared" si="13"/>
        <v>0</v>
      </c>
      <c r="T39" s="470">
        <f t="shared" si="14"/>
        <v>0</v>
      </c>
      <c r="U39" s="470">
        <f t="shared" si="15"/>
        <v>0</v>
      </c>
      <c r="V39" s="470">
        <f t="shared" si="16"/>
        <v>0</v>
      </c>
      <c r="W39" s="470">
        <f t="shared" si="17"/>
        <v>0</v>
      </c>
      <c r="X39" s="470">
        <f t="shared" si="18"/>
        <v>0</v>
      </c>
      <c r="Y39" s="443"/>
      <c r="Z39" s="470">
        <f t="shared" si="19"/>
        <v>0</v>
      </c>
      <c r="AA39" s="470">
        <f t="shared" si="20"/>
        <v>0</v>
      </c>
      <c r="AB39" s="470">
        <f t="shared" si="21"/>
        <v>0</v>
      </c>
      <c r="AC39" s="470">
        <f t="shared" si="22"/>
        <v>0</v>
      </c>
      <c r="AD39" s="470">
        <f t="shared" si="23"/>
        <v>0</v>
      </c>
      <c r="AE39" s="470">
        <f t="shared" si="24"/>
        <v>0</v>
      </c>
      <c r="AF39" s="473">
        <f t="shared" si="25"/>
        <v>0</v>
      </c>
      <c r="AG39" s="473">
        <f t="shared" si="26"/>
        <v>0</v>
      </c>
      <c r="AH39" s="473">
        <f t="shared" si="27"/>
        <v>0</v>
      </c>
      <c r="AI39" s="443"/>
      <c r="AJ39" s="473">
        <f t="shared" si="28"/>
        <v>0</v>
      </c>
      <c r="AK39" s="443"/>
      <c r="AL39" s="470">
        <f t="shared" si="29"/>
        <v>0</v>
      </c>
      <c r="AM39" s="470">
        <f t="shared" si="30"/>
        <v>0</v>
      </c>
      <c r="AN39" s="470">
        <f t="shared" si="31"/>
        <v>0</v>
      </c>
    </row>
    <row r="40" spans="2:40" x14ac:dyDescent="0.2">
      <c r="B40" s="477" t="str">
        <f>IF(BasePop.!B45="","",BasePop.!B45)</f>
        <v/>
      </c>
      <c r="C40" s="453"/>
      <c r="D40" s="470">
        <f>BasePop.!L45</f>
        <v>0</v>
      </c>
      <c r="E40" s="471">
        <f t="shared" si="2"/>
        <v>0</v>
      </c>
      <c r="F40" s="470">
        <f t="shared" si="3"/>
        <v>0</v>
      </c>
      <c r="G40" s="445"/>
      <c r="H40" s="536"/>
      <c r="I40" s="471">
        <f t="shared" si="4"/>
        <v>0</v>
      </c>
      <c r="J40" s="446"/>
      <c r="K40" s="470">
        <f t="shared" si="5"/>
        <v>0</v>
      </c>
      <c r="L40" s="470">
        <f t="shared" si="6"/>
        <v>0</v>
      </c>
      <c r="M40" s="470">
        <f t="shared" si="7"/>
        <v>0</v>
      </c>
      <c r="N40" s="470">
        <f t="shared" si="8"/>
        <v>0</v>
      </c>
      <c r="O40" s="470">
        <f t="shared" si="9"/>
        <v>0</v>
      </c>
      <c r="P40" s="470">
        <f t="shared" si="10"/>
        <v>0</v>
      </c>
      <c r="Q40" s="470">
        <f t="shared" si="11"/>
        <v>0</v>
      </c>
      <c r="R40" s="470">
        <f t="shared" si="12"/>
        <v>0</v>
      </c>
      <c r="S40" s="470">
        <f t="shared" si="13"/>
        <v>0</v>
      </c>
      <c r="T40" s="470">
        <f t="shared" si="14"/>
        <v>0</v>
      </c>
      <c r="U40" s="470">
        <f t="shared" si="15"/>
        <v>0</v>
      </c>
      <c r="V40" s="470">
        <f t="shared" si="16"/>
        <v>0</v>
      </c>
      <c r="W40" s="470">
        <f t="shared" si="17"/>
        <v>0</v>
      </c>
      <c r="X40" s="470">
        <f t="shared" si="18"/>
        <v>0</v>
      </c>
      <c r="Y40" s="443"/>
      <c r="Z40" s="470">
        <f t="shared" si="19"/>
        <v>0</v>
      </c>
      <c r="AA40" s="470">
        <f t="shared" si="20"/>
        <v>0</v>
      </c>
      <c r="AB40" s="470">
        <f t="shared" si="21"/>
        <v>0</v>
      </c>
      <c r="AC40" s="470">
        <f t="shared" si="22"/>
        <v>0</v>
      </c>
      <c r="AD40" s="470">
        <f t="shared" si="23"/>
        <v>0</v>
      </c>
      <c r="AE40" s="470">
        <f t="shared" si="24"/>
        <v>0</v>
      </c>
      <c r="AF40" s="473">
        <f t="shared" si="25"/>
        <v>0</v>
      </c>
      <c r="AG40" s="473">
        <f t="shared" si="26"/>
        <v>0</v>
      </c>
      <c r="AH40" s="473">
        <f t="shared" si="27"/>
        <v>0</v>
      </c>
      <c r="AI40" s="443"/>
      <c r="AJ40" s="473">
        <f t="shared" si="28"/>
        <v>0</v>
      </c>
      <c r="AK40" s="443"/>
      <c r="AL40" s="470">
        <f t="shared" si="29"/>
        <v>0</v>
      </c>
      <c r="AM40" s="470">
        <f t="shared" si="30"/>
        <v>0</v>
      </c>
      <c r="AN40" s="470">
        <f t="shared" si="31"/>
        <v>0</v>
      </c>
    </row>
    <row r="41" spans="2:40" x14ac:dyDescent="0.2">
      <c r="B41" s="477" t="str">
        <f>IF(BasePop.!B46="","",BasePop.!B46)</f>
        <v/>
      </c>
      <c r="C41" s="453"/>
      <c r="D41" s="470">
        <f>BasePop.!L46</f>
        <v>0</v>
      </c>
      <c r="E41" s="471">
        <f t="shared" si="2"/>
        <v>0</v>
      </c>
      <c r="F41" s="470">
        <f t="shared" si="3"/>
        <v>0</v>
      </c>
      <c r="G41" s="445"/>
      <c r="H41" s="536"/>
      <c r="I41" s="471">
        <f t="shared" si="4"/>
        <v>0</v>
      </c>
      <c r="J41" s="446"/>
      <c r="K41" s="470">
        <f t="shared" si="5"/>
        <v>0</v>
      </c>
      <c r="L41" s="470">
        <f t="shared" si="6"/>
        <v>0</v>
      </c>
      <c r="M41" s="470">
        <f t="shared" si="7"/>
        <v>0</v>
      </c>
      <c r="N41" s="470">
        <f t="shared" si="8"/>
        <v>0</v>
      </c>
      <c r="O41" s="470">
        <f t="shared" si="9"/>
        <v>0</v>
      </c>
      <c r="P41" s="470">
        <f t="shared" si="10"/>
        <v>0</v>
      </c>
      <c r="Q41" s="470">
        <f t="shared" si="11"/>
        <v>0</v>
      </c>
      <c r="R41" s="470">
        <f t="shared" si="12"/>
        <v>0</v>
      </c>
      <c r="S41" s="470">
        <f t="shared" si="13"/>
        <v>0</v>
      </c>
      <c r="T41" s="470">
        <f t="shared" si="14"/>
        <v>0</v>
      </c>
      <c r="U41" s="470">
        <f t="shared" si="15"/>
        <v>0</v>
      </c>
      <c r="V41" s="470">
        <f t="shared" si="16"/>
        <v>0</v>
      </c>
      <c r="W41" s="470">
        <f t="shared" si="17"/>
        <v>0</v>
      </c>
      <c r="X41" s="470">
        <f t="shared" si="18"/>
        <v>0</v>
      </c>
      <c r="Y41" s="443"/>
      <c r="Z41" s="470">
        <f t="shared" si="19"/>
        <v>0</v>
      </c>
      <c r="AA41" s="470">
        <f t="shared" si="20"/>
        <v>0</v>
      </c>
      <c r="AB41" s="470">
        <f t="shared" si="21"/>
        <v>0</v>
      </c>
      <c r="AC41" s="470">
        <f t="shared" si="22"/>
        <v>0</v>
      </c>
      <c r="AD41" s="470">
        <f t="shared" si="23"/>
        <v>0</v>
      </c>
      <c r="AE41" s="470">
        <f t="shared" si="24"/>
        <v>0</v>
      </c>
      <c r="AF41" s="473">
        <f t="shared" si="25"/>
        <v>0</v>
      </c>
      <c r="AG41" s="473">
        <f t="shared" si="26"/>
        <v>0</v>
      </c>
      <c r="AH41" s="473">
        <f t="shared" si="27"/>
        <v>0</v>
      </c>
      <c r="AI41" s="443"/>
      <c r="AJ41" s="473">
        <f t="shared" si="28"/>
        <v>0</v>
      </c>
      <c r="AK41" s="443"/>
      <c r="AL41" s="470">
        <f t="shared" si="29"/>
        <v>0</v>
      </c>
      <c r="AM41" s="470">
        <f t="shared" si="30"/>
        <v>0</v>
      </c>
      <c r="AN41" s="470">
        <f t="shared" si="31"/>
        <v>0</v>
      </c>
    </row>
    <row r="42" spans="2:40" x14ac:dyDescent="0.2">
      <c r="B42" s="477" t="str">
        <f>IF(BasePop.!B47="","",BasePop.!B47)</f>
        <v/>
      </c>
      <c r="C42" s="453"/>
      <c r="D42" s="470">
        <f>BasePop.!L47</f>
        <v>0</v>
      </c>
      <c r="E42" s="471">
        <f t="shared" si="2"/>
        <v>0</v>
      </c>
      <c r="F42" s="470">
        <f t="shared" si="3"/>
        <v>0</v>
      </c>
      <c r="G42" s="445"/>
      <c r="H42" s="536"/>
      <c r="I42" s="471">
        <f t="shared" si="4"/>
        <v>0</v>
      </c>
      <c r="J42" s="446"/>
      <c r="K42" s="470">
        <f t="shared" si="5"/>
        <v>0</v>
      </c>
      <c r="L42" s="470">
        <f t="shared" si="6"/>
        <v>0</v>
      </c>
      <c r="M42" s="470">
        <f t="shared" si="7"/>
        <v>0</v>
      </c>
      <c r="N42" s="470">
        <f t="shared" si="8"/>
        <v>0</v>
      </c>
      <c r="O42" s="470">
        <f t="shared" si="9"/>
        <v>0</v>
      </c>
      <c r="P42" s="470">
        <f t="shared" si="10"/>
        <v>0</v>
      </c>
      <c r="Q42" s="470">
        <f t="shared" si="11"/>
        <v>0</v>
      </c>
      <c r="R42" s="470">
        <f t="shared" si="12"/>
        <v>0</v>
      </c>
      <c r="S42" s="470">
        <f t="shared" si="13"/>
        <v>0</v>
      </c>
      <c r="T42" s="470">
        <f t="shared" si="14"/>
        <v>0</v>
      </c>
      <c r="U42" s="470">
        <f t="shared" si="15"/>
        <v>0</v>
      </c>
      <c r="V42" s="470">
        <f t="shared" si="16"/>
        <v>0</v>
      </c>
      <c r="W42" s="470">
        <f t="shared" si="17"/>
        <v>0</v>
      </c>
      <c r="X42" s="470">
        <f t="shared" si="18"/>
        <v>0</v>
      </c>
      <c r="Y42" s="443"/>
      <c r="Z42" s="470">
        <f t="shared" si="19"/>
        <v>0</v>
      </c>
      <c r="AA42" s="470">
        <f t="shared" si="20"/>
        <v>0</v>
      </c>
      <c r="AB42" s="470">
        <f t="shared" si="21"/>
        <v>0</v>
      </c>
      <c r="AC42" s="470">
        <f t="shared" si="22"/>
        <v>0</v>
      </c>
      <c r="AD42" s="470">
        <f t="shared" si="23"/>
        <v>0</v>
      </c>
      <c r="AE42" s="470">
        <f t="shared" si="24"/>
        <v>0</v>
      </c>
      <c r="AF42" s="473">
        <f t="shared" si="25"/>
        <v>0</v>
      </c>
      <c r="AG42" s="473">
        <f t="shared" si="26"/>
        <v>0</v>
      </c>
      <c r="AH42" s="473">
        <f t="shared" si="27"/>
        <v>0</v>
      </c>
      <c r="AI42" s="443"/>
      <c r="AJ42" s="473">
        <f t="shared" si="28"/>
        <v>0</v>
      </c>
      <c r="AK42" s="443"/>
      <c r="AL42" s="470">
        <f t="shared" si="29"/>
        <v>0</v>
      </c>
      <c r="AM42" s="470">
        <f t="shared" si="30"/>
        <v>0</v>
      </c>
      <c r="AN42" s="470">
        <f t="shared" si="31"/>
        <v>0</v>
      </c>
    </row>
    <row r="43" spans="2:40" x14ac:dyDescent="0.2">
      <c r="B43" s="477" t="str">
        <f>IF(BasePop.!B48="","",BasePop.!B48)</f>
        <v/>
      </c>
      <c r="C43" s="453"/>
      <c r="D43" s="470">
        <f>BasePop.!L48</f>
        <v>0</v>
      </c>
      <c r="E43" s="471">
        <f t="shared" si="2"/>
        <v>0</v>
      </c>
      <c r="F43" s="470">
        <f t="shared" si="3"/>
        <v>0</v>
      </c>
      <c r="G43" s="445"/>
      <c r="H43" s="536"/>
      <c r="I43" s="471">
        <f t="shared" si="4"/>
        <v>0</v>
      </c>
      <c r="J43" s="446"/>
      <c r="K43" s="470">
        <f t="shared" si="5"/>
        <v>0</v>
      </c>
      <c r="L43" s="470">
        <f t="shared" si="6"/>
        <v>0</v>
      </c>
      <c r="M43" s="470">
        <f t="shared" si="7"/>
        <v>0</v>
      </c>
      <c r="N43" s="470">
        <f t="shared" si="8"/>
        <v>0</v>
      </c>
      <c r="O43" s="470">
        <f t="shared" si="9"/>
        <v>0</v>
      </c>
      <c r="P43" s="470">
        <f t="shared" si="10"/>
        <v>0</v>
      </c>
      <c r="Q43" s="470">
        <f t="shared" si="11"/>
        <v>0</v>
      </c>
      <c r="R43" s="470">
        <f t="shared" si="12"/>
        <v>0</v>
      </c>
      <c r="S43" s="470">
        <f t="shared" si="13"/>
        <v>0</v>
      </c>
      <c r="T43" s="470">
        <f t="shared" si="14"/>
        <v>0</v>
      </c>
      <c r="U43" s="470">
        <f t="shared" si="15"/>
        <v>0</v>
      </c>
      <c r="V43" s="470">
        <f t="shared" si="16"/>
        <v>0</v>
      </c>
      <c r="W43" s="470">
        <f t="shared" si="17"/>
        <v>0</v>
      </c>
      <c r="X43" s="470">
        <f t="shared" si="18"/>
        <v>0</v>
      </c>
      <c r="Y43" s="443"/>
      <c r="Z43" s="470">
        <f t="shared" si="19"/>
        <v>0</v>
      </c>
      <c r="AA43" s="470">
        <f t="shared" si="20"/>
        <v>0</v>
      </c>
      <c r="AB43" s="470">
        <f t="shared" si="21"/>
        <v>0</v>
      </c>
      <c r="AC43" s="470">
        <f t="shared" si="22"/>
        <v>0</v>
      </c>
      <c r="AD43" s="470">
        <f t="shared" si="23"/>
        <v>0</v>
      </c>
      <c r="AE43" s="470">
        <f t="shared" si="24"/>
        <v>0</v>
      </c>
      <c r="AF43" s="473">
        <f t="shared" si="25"/>
        <v>0</v>
      </c>
      <c r="AG43" s="473">
        <f t="shared" si="26"/>
        <v>0</v>
      </c>
      <c r="AH43" s="473">
        <f t="shared" si="27"/>
        <v>0</v>
      </c>
      <c r="AI43" s="443"/>
      <c r="AJ43" s="473">
        <f t="shared" si="28"/>
        <v>0</v>
      </c>
      <c r="AK43" s="443"/>
      <c r="AL43" s="470">
        <f t="shared" si="29"/>
        <v>0</v>
      </c>
      <c r="AM43" s="470">
        <f t="shared" si="30"/>
        <v>0</v>
      </c>
      <c r="AN43" s="470">
        <f t="shared" si="31"/>
        <v>0</v>
      </c>
    </row>
    <row r="44" spans="2:40" x14ac:dyDescent="0.2">
      <c r="B44" s="477" t="str">
        <f>IF(BasePop.!B49="","",BasePop.!B49)</f>
        <v/>
      </c>
      <c r="C44" s="453"/>
      <c r="D44" s="470">
        <f>BasePop.!L49</f>
        <v>0</v>
      </c>
      <c r="E44" s="471">
        <f t="shared" si="2"/>
        <v>0</v>
      </c>
      <c r="F44" s="470">
        <f t="shared" si="3"/>
        <v>0</v>
      </c>
      <c r="G44" s="445"/>
      <c r="H44" s="536"/>
      <c r="I44" s="471">
        <f t="shared" si="4"/>
        <v>0</v>
      </c>
      <c r="J44" s="446"/>
      <c r="K44" s="470">
        <f t="shared" si="5"/>
        <v>0</v>
      </c>
      <c r="L44" s="470">
        <f t="shared" si="6"/>
        <v>0</v>
      </c>
      <c r="M44" s="470">
        <f t="shared" si="7"/>
        <v>0</v>
      </c>
      <c r="N44" s="470">
        <f t="shared" si="8"/>
        <v>0</v>
      </c>
      <c r="O44" s="470">
        <f t="shared" si="9"/>
        <v>0</v>
      </c>
      <c r="P44" s="470">
        <f t="shared" si="10"/>
        <v>0</v>
      </c>
      <c r="Q44" s="470">
        <f t="shared" si="11"/>
        <v>0</v>
      </c>
      <c r="R44" s="470">
        <f t="shared" si="12"/>
        <v>0</v>
      </c>
      <c r="S44" s="470">
        <f t="shared" si="13"/>
        <v>0</v>
      </c>
      <c r="T44" s="470">
        <f t="shared" si="14"/>
        <v>0</v>
      </c>
      <c r="U44" s="470">
        <f t="shared" si="15"/>
        <v>0</v>
      </c>
      <c r="V44" s="470">
        <f t="shared" si="16"/>
        <v>0</v>
      </c>
      <c r="W44" s="470">
        <f t="shared" si="17"/>
        <v>0</v>
      </c>
      <c r="X44" s="470">
        <f t="shared" si="18"/>
        <v>0</v>
      </c>
      <c r="Y44" s="443"/>
      <c r="Z44" s="470">
        <f t="shared" si="19"/>
        <v>0</v>
      </c>
      <c r="AA44" s="470">
        <f t="shared" si="20"/>
        <v>0</v>
      </c>
      <c r="AB44" s="470">
        <f t="shared" si="21"/>
        <v>0</v>
      </c>
      <c r="AC44" s="470">
        <f t="shared" si="22"/>
        <v>0</v>
      </c>
      <c r="AD44" s="470">
        <f t="shared" si="23"/>
        <v>0</v>
      </c>
      <c r="AE44" s="470">
        <f t="shared" si="24"/>
        <v>0</v>
      </c>
      <c r="AF44" s="473">
        <f t="shared" si="25"/>
        <v>0</v>
      </c>
      <c r="AG44" s="473">
        <f t="shared" si="26"/>
        <v>0</v>
      </c>
      <c r="AH44" s="473">
        <f t="shared" si="27"/>
        <v>0</v>
      </c>
      <c r="AI44" s="443"/>
      <c r="AJ44" s="473">
        <f t="shared" si="28"/>
        <v>0</v>
      </c>
      <c r="AK44" s="443"/>
      <c r="AL44" s="470">
        <f t="shared" si="29"/>
        <v>0</v>
      </c>
      <c r="AM44" s="470">
        <f t="shared" si="30"/>
        <v>0</v>
      </c>
      <c r="AN44" s="470">
        <f t="shared" si="31"/>
        <v>0</v>
      </c>
    </row>
    <row r="45" spans="2:40" x14ac:dyDescent="0.2">
      <c r="B45" s="477" t="str">
        <f>IF(BasePop.!B50="","",BasePop.!B50)</f>
        <v/>
      </c>
      <c r="C45" s="453"/>
      <c r="D45" s="470">
        <f>BasePop.!L50</f>
        <v>0</v>
      </c>
      <c r="E45" s="471">
        <f t="shared" si="2"/>
        <v>0</v>
      </c>
      <c r="F45" s="470">
        <f t="shared" si="3"/>
        <v>0</v>
      </c>
      <c r="G45" s="445"/>
      <c r="H45" s="536"/>
      <c r="I45" s="471">
        <f t="shared" si="4"/>
        <v>0</v>
      </c>
      <c r="J45" s="446"/>
      <c r="K45" s="470">
        <f t="shared" si="5"/>
        <v>0</v>
      </c>
      <c r="L45" s="470">
        <f t="shared" si="6"/>
        <v>0</v>
      </c>
      <c r="M45" s="470">
        <f t="shared" si="7"/>
        <v>0</v>
      </c>
      <c r="N45" s="470">
        <f t="shared" si="8"/>
        <v>0</v>
      </c>
      <c r="O45" s="470">
        <f t="shared" si="9"/>
        <v>0</v>
      </c>
      <c r="P45" s="470">
        <f t="shared" si="10"/>
        <v>0</v>
      </c>
      <c r="Q45" s="470">
        <f t="shared" si="11"/>
        <v>0</v>
      </c>
      <c r="R45" s="470">
        <f t="shared" si="12"/>
        <v>0</v>
      </c>
      <c r="S45" s="470">
        <f t="shared" si="13"/>
        <v>0</v>
      </c>
      <c r="T45" s="470">
        <f t="shared" si="14"/>
        <v>0</v>
      </c>
      <c r="U45" s="470">
        <f t="shared" si="15"/>
        <v>0</v>
      </c>
      <c r="V45" s="470">
        <f t="shared" si="16"/>
        <v>0</v>
      </c>
      <c r="W45" s="470">
        <f t="shared" si="17"/>
        <v>0</v>
      </c>
      <c r="X45" s="470">
        <f t="shared" si="18"/>
        <v>0</v>
      </c>
      <c r="Y45" s="443"/>
      <c r="Z45" s="470">
        <f t="shared" si="19"/>
        <v>0</v>
      </c>
      <c r="AA45" s="470">
        <f t="shared" si="20"/>
        <v>0</v>
      </c>
      <c r="AB45" s="470">
        <f t="shared" si="21"/>
        <v>0</v>
      </c>
      <c r="AC45" s="470">
        <f t="shared" si="22"/>
        <v>0</v>
      </c>
      <c r="AD45" s="470">
        <f t="shared" si="23"/>
        <v>0</v>
      </c>
      <c r="AE45" s="470">
        <f t="shared" si="24"/>
        <v>0</v>
      </c>
      <c r="AF45" s="473">
        <f t="shared" si="25"/>
        <v>0</v>
      </c>
      <c r="AG45" s="473">
        <f t="shared" si="26"/>
        <v>0</v>
      </c>
      <c r="AH45" s="473">
        <f t="shared" si="27"/>
        <v>0</v>
      </c>
      <c r="AI45" s="443"/>
      <c r="AJ45" s="473">
        <f t="shared" si="28"/>
        <v>0</v>
      </c>
      <c r="AK45" s="443"/>
      <c r="AL45" s="470">
        <f t="shared" si="29"/>
        <v>0</v>
      </c>
      <c r="AM45" s="470">
        <f t="shared" si="30"/>
        <v>0</v>
      </c>
      <c r="AN45" s="470">
        <f t="shared" si="31"/>
        <v>0</v>
      </c>
    </row>
    <row r="46" spans="2:40" x14ac:dyDescent="0.2">
      <c r="B46" s="477" t="str">
        <f>IF(BasePop.!B51="","",BasePop.!B51)</f>
        <v/>
      </c>
      <c r="C46" s="453"/>
      <c r="D46" s="470">
        <f>BasePop.!L51</f>
        <v>0</v>
      </c>
      <c r="E46" s="471">
        <f t="shared" si="2"/>
        <v>0</v>
      </c>
      <c r="F46" s="470">
        <f t="shared" si="3"/>
        <v>0</v>
      </c>
      <c r="G46" s="445"/>
      <c r="H46" s="536"/>
      <c r="I46" s="471">
        <f t="shared" si="4"/>
        <v>0</v>
      </c>
      <c r="J46" s="446"/>
      <c r="K46" s="470">
        <f t="shared" si="5"/>
        <v>0</v>
      </c>
      <c r="L46" s="470">
        <f t="shared" si="6"/>
        <v>0</v>
      </c>
      <c r="M46" s="470">
        <f t="shared" si="7"/>
        <v>0</v>
      </c>
      <c r="N46" s="470">
        <f t="shared" si="8"/>
        <v>0</v>
      </c>
      <c r="O46" s="470">
        <f t="shared" si="9"/>
        <v>0</v>
      </c>
      <c r="P46" s="470">
        <f t="shared" si="10"/>
        <v>0</v>
      </c>
      <c r="Q46" s="470">
        <f t="shared" si="11"/>
        <v>0</v>
      </c>
      <c r="R46" s="470">
        <f t="shared" si="12"/>
        <v>0</v>
      </c>
      <c r="S46" s="470">
        <f t="shared" si="13"/>
        <v>0</v>
      </c>
      <c r="T46" s="470">
        <f t="shared" si="14"/>
        <v>0</v>
      </c>
      <c r="U46" s="470">
        <f t="shared" si="15"/>
        <v>0</v>
      </c>
      <c r="V46" s="470">
        <f t="shared" si="16"/>
        <v>0</v>
      </c>
      <c r="W46" s="470">
        <f t="shared" si="17"/>
        <v>0</v>
      </c>
      <c r="X46" s="470">
        <f t="shared" si="18"/>
        <v>0</v>
      </c>
      <c r="Y46" s="443"/>
      <c r="Z46" s="470">
        <f t="shared" si="19"/>
        <v>0</v>
      </c>
      <c r="AA46" s="470">
        <f t="shared" si="20"/>
        <v>0</v>
      </c>
      <c r="AB46" s="470">
        <f t="shared" si="21"/>
        <v>0</v>
      </c>
      <c r="AC46" s="470">
        <f t="shared" si="22"/>
        <v>0</v>
      </c>
      <c r="AD46" s="470">
        <f t="shared" si="23"/>
        <v>0</v>
      </c>
      <c r="AE46" s="470">
        <f t="shared" si="24"/>
        <v>0</v>
      </c>
      <c r="AF46" s="473">
        <f t="shared" si="25"/>
        <v>0</v>
      </c>
      <c r="AG46" s="473">
        <f t="shared" si="26"/>
        <v>0</v>
      </c>
      <c r="AH46" s="473">
        <f t="shared" si="27"/>
        <v>0</v>
      </c>
      <c r="AI46" s="443"/>
      <c r="AJ46" s="473">
        <f t="shared" si="28"/>
        <v>0</v>
      </c>
      <c r="AK46" s="443"/>
      <c r="AL46" s="470">
        <f t="shared" si="29"/>
        <v>0</v>
      </c>
      <c r="AM46" s="470">
        <f t="shared" si="30"/>
        <v>0</v>
      </c>
      <c r="AN46" s="470">
        <f t="shared" si="31"/>
        <v>0</v>
      </c>
    </row>
    <row r="47" spans="2:40" x14ac:dyDescent="0.2">
      <c r="B47" s="477" t="str">
        <f>IF(BasePop.!B52="","",BasePop.!B52)</f>
        <v/>
      </c>
      <c r="C47" s="453"/>
      <c r="D47" s="470">
        <f>BasePop.!L52</f>
        <v>0</v>
      </c>
      <c r="E47" s="471">
        <f t="shared" si="2"/>
        <v>0</v>
      </c>
      <c r="F47" s="470">
        <f t="shared" si="3"/>
        <v>0</v>
      </c>
      <c r="G47" s="445"/>
      <c r="H47" s="536"/>
      <c r="I47" s="471">
        <f t="shared" si="4"/>
        <v>0</v>
      </c>
      <c r="J47" s="446"/>
      <c r="K47" s="470">
        <f t="shared" si="5"/>
        <v>0</v>
      </c>
      <c r="L47" s="470">
        <f t="shared" si="6"/>
        <v>0</v>
      </c>
      <c r="M47" s="470">
        <f t="shared" si="7"/>
        <v>0</v>
      </c>
      <c r="N47" s="470">
        <f t="shared" si="8"/>
        <v>0</v>
      </c>
      <c r="O47" s="470">
        <f t="shared" si="9"/>
        <v>0</v>
      </c>
      <c r="P47" s="470">
        <f t="shared" si="10"/>
        <v>0</v>
      </c>
      <c r="Q47" s="470">
        <f t="shared" si="11"/>
        <v>0</v>
      </c>
      <c r="R47" s="470">
        <f t="shared" si="12"/>
        <v>0</v>
      </c>
      <c r="S47" s="470">
        <f t="shared" si="13"/>
        <v>0</v>
      </c>
      <c r="T47" s="470">
        <f t="shared" si="14"/>
        <v>0</v>
      </c>
      <c r="U47" s="470">
        <f t="shared" si="15"/>
        <v>0</v>
      </c>
      <c r="V47" s="470">
        <f t="shared" si="16"/>
        <v>0</v>
      </c>
      <c r="W47" s="470">
        <f t="shared" si="17"/>
        <v>0</v>
      </c>
      <c r="X47" s="470">
        <f t="shared" si="18"/>
        <v>0</v>
      </c>
      <c r="Y47" s="443"/>
      <c r="Z47" s="470">
        <f t="shared" si="19"/>
        <v>0</v>
      </c>
      <c r="AA47" s="470">
        <f t="shared" si="20"/>
        <v>0</v>
      </c>
      <c r="AB47" s="470">
        <f t="shared" si="21"/>
        <v>0</v>
      </c>
      <c r="AC47" s="470">
        <f t="shared" si="22"/>
        <v>0</v>
      </c>
      <c r="AD47" s="470">
        <f t="shared" si="23"/>
        <v>0</v>
      </c>
      <c r="AE47" s="470">
        <f t="shared" si="24"/>
        <v>0</v>
      </c>
      <c r="AF47" s="473">
        <f t="shared" si="25"/>
        <v>0</v>
      </c>
      <c r="AG47" s="473">
        <f t="shared" si="26"/>
        <v>0</v>
      </c>
      <c r="AH47" s="473">
        <f t="shared" si="27"/>
        <v>0</v>
      </c>
      <c r="AI47" s="443"/>
      <c r="AJ47" s="473">
        <f t="shared" si="28"/>
        <v>0</v>
      </c>
      <c r="AK47" s="443"/>
      <c r="AL47" s="470">
        <f t="shared" si="29"/>
        <v>0</v>
      </c>
      <c r="AM47" s="470">
        <f t="shared" si="30"/>
        <v>0</v>
      </c>
      <c r="AN47" s="470">
        <f t="shared" si="31"/>
        <v>0</v>
      </c>
    </row>
    <row r="48" spans="2:40" x14ac:dyDescent="0.2">
      <c r="B48" s="477" t="str">
        <f>IF(BasePop.!B53="","",BasePop.!B53)</f>
        <v/>
      </c>
      <c r="C48" s="453"/>
      <c r="D48" s="470">
        <f>BasePop.!L53</f>
        <v>0</v>
      </c>
      <c r="E48" s="471">
        <f t="shared" si="2"/>
        <v>0</v>
      </c>
      <c r="F48" s="470">
        <f t="shared" si="3"/>
        <v>0</v>
      </c>
      <c r="G48" s="445"/>
      <c r="H48" s="536"/>
      <c r="I48" s="471">
        <f t="shared" si="4"/>
        <v>0</v>
      </c>
      <c r="J48" s="446"/>
      <c r="K48" s="470">
        <f t="shared" si="5"/>
        <v>0</v>
      </c>
      <c r="L48" s="470">
        <f t="shared" si="6"/>
        <v>0</v>
      </c>
      <c r="M48" s="470">
        <f t="shared" si="7"/>
        <v>0</v>
      </c>
      <c r="N48" s="470">
        <f t="shared" si="8"/>
        <v>0</v>
      </c>
      <c r="O48" s="470">
        <f t="shared" si="9"/>
        <v>0</v>
      </c>
      <c r="P48" s="470">
        <f t="shared" si="10"/>
        <v>0</v>
      </c>
      <c r="Q48" s="470">
        <f t="shared" si="11"/>
        <v>0</v>
      </c>
      <c r="R48" s="470">
        <f t="shared" si="12"/>
        <v>0</v>
      </c>
      <c r="S48" s="470">
        <f t="shared" si="13"/>
        <v>0</v>
      </c>
      <c r="T48" s="470">
        <f t="shared" si="14"/>
        <v>0</v>
      </c>
      <c r="U48" s="470">
        <f t="shared" si="15"/>
        <v>0</v>
      </c>
      <c r="V48" s="470">
        <f t="shared" si="16"/>
        <v>0</v>
      </c>
      <c r="W48" s="470">
        <f t="shared" si="17"/>
        <v>0</v>
      </c>
      <c r="X48" s="470">
        <f t="shared" si="18"/>
        <v>0</v>
      </c>
      <c r="Y48" s="443"/>
      <c r="Z48" s="470">
        <f t="shared" si="19"/>
        <v>0</v>
      </c>
      <c r="AA48" s="470">
        <f t="shared" si="20"/>
        <v>0</v>
      </c>
      <c r="AB48" s="470">
        <f t="shared" si="21"/>
        <v>0</v>
      </c>
      <c r="AC48" s="470">
        <f t="shared" si="22"/>
        <v>0</v>
      </c>
      <c r="AD48" s="470">
        <f t="shared" si="23"/>
        <v>0</v>
      </c>
      <c r="AE48" s="470">
        <f t="shared" si="24"/>
        <v>0</v>
      </c>
      <c r="AF48" s="473">
        <f t="shared" si="25"/>
        <v>0</v>
      </c>
      <c r="AG48" s="473">
        <f t="shared" si="26"/>
        <v>0</v>
      </c>
      <c r="AH48" s="473">
        <f t="shared" si="27"/>
        <v>0</v>
      </c>
      <c r="AI48" s="443"/>
      <c r="AJ48" s="473">
        <f t="shared" si="28"/>
        <v>0</v>
      </c>
      <c r="AK48" s="443"/>
      <c r="AL48" s="470">
        <f t="shared" si="29"/>
        <v>0</v>
      </c>
      <c r="AM48" s="470">
        <f t="shared" si="30"/>
        <v>0</v>
      </c>
      <c r="AN48" s="470">
        <f t="shared" si="31"/>
        <v>0</v>
      </c>
    </row>
    <row r="49" spans="2:40" x14ac:dyDescent="0.2">
      <c r="B49" s="477" t="str">
        <f>IF(BasePop.!B54="","",BasePop.!B54)</f>
        <v/>
      </c>
      <c r="C49" s="453"/>
      <c r="D49" s="470">
        <f>BasePop.!L54</f>
        <v>0</v>
      </c>
      <c r="E49" s="471">
        <f t="shared" si="2"/>
        <v>0</v>
      </c>
      <c r="F49" s="470">
        <f t="shared" si="3"/>
        <v>0</v>
      </c>
      <c r="G49" s="445"/>
      <c r="H49" s="536"/>
      <c r="I49" s="471">
        <f t="shared" si="4"/>
        <v>0</v>
      </c>
      <c r="J49" s="446"/>
      <c r="K49" s="470">
        <f t="shared" si="5"/>
        <v>0</v>
      </c>
      <c r="L49" s="470">
        <f t="shared" si="6"/>
        <v>0</v>
      </c>
      <c r="M49" s="470">
        <f t="shared" si="7"/>
        <v>0</v>
      </c>
      <c r="N49" s="470">
        <f t="shared" si="8"/>
        <v>0</v>
      </c>
      <c r="O49" s="470">
        <f t="shared" si="9"/>
        <v>0</v>
      </c>
      <c r="P49" s="470">
        <f t="shared" si="10"/>
        <v>0</v>
      </c>
      <c r="Q49" s="470">
        <f t="shared" si="11"/>
        <v>0</v>
      </c>
      <c r="R49" s="470">
        <f t="shared" si="12"/>
        <v>0</v>
      </c>
      <c r="S49" s="470">
        <f t="shared" si="13"/>
        <v>0</v>
      </c>
      <c r="T49" s="470">
        <f t="shared" si="14"/>
        <v>0</v>
      </c>
      <c r="U49" s="470">
        <f t="shared" si="15"/>
        <v>0</v>
      </c>
      <c r="V49" s="470">
        <f t="shared" si="16"/>
        <v>0</v>
      </c>
      <c r="W49" s="470">
        <f t="shared" si="17"/>
        <v>0</v>
      </c>
      <c r="X49" s="470">
        <f t="shared" si="18"/>
        <v>0</v>
      </c>
      <c r="Y49" s="443"/>
      <c r="Z49" s="470">
        <f t="shared" si="19"/>
        <v>0</v>
      </c>
      <c r="AA49" s="470">
        <f t="shared" si="20"/>
        <v>0</v>
      </c>
      <c r="AB49" s="470">
        <f t="shared" si="21"/>
        <v>0</v>
      </c>
      <c r="AC49" s="470">
        <f t="shared" si="22"/>
        <v>0</v>
      </c>
      <c r="AD49" s="470">
        <f t="shared" si="23"/>
        <v>0</v>
      </c>
      <c r="AE49" s="470">
        <f t="shared" si="24"/>
        <v>0</v>
      </c>
      <c r="AF49" s="473">
        <f t="shared" si="25"/>
        <v>0</v>
      </c>
      <c r="AG49" s="473">
        <f t="shared" si="26"/>
        <v>0</v>
      </c>
      <c r="AH49" s="473">
        <f t="shared" si="27"/>
        <v>0</v>
      </c>
      <c r="AI49" s="443"/>
      <c r="AJ49" s="473">
        <f t="shared" si="28"/>
        <v>0</v>
      </c>
      <c r="AK49" s="443"/>
      <c r="AL49" s="470">
        <f t="shared" si="29"/>
        <v>0</v>
      </c>
      <c r="AM49" s="470">
        <f t="shared" si="30"/>
        <v>0</v>
      </c>
      <c r="AN49" s="470">
        <f t="shared" si="31"/>
        <v>0</v>
      </c>
    </row>
    <row r="50" spans="2:40" x14ac:dyDescent="0.2">
      <c r="B50" s="477" t="str">
        <f>IF(BasePop.!B55="","",BasePop.!B55)</f>
        <v/>
      </c>
      <c r="C50" s="453"/>
      <c r="D50" s="470">
        <f>BasePop.!L55</f>
        <v>0</v>
      </c>
      <c r="E50" s="471">
        <f t="shared" si="2"/>
        <v>0</v>
      </c>
      <c r="F50" s="470">
        <f t="shared" si="3"/>
        <v>0</v>
      </c>
      <c r="G50" s="445"/>
      <c r="H50" s="536"/>
      <c r="I50" s="471">
        <f t="shared" si="4"/>
        <v>0</v>
      </c>
      <c r="J50" s="446"/>
      <c r="K50" s="470">
        <f t="shared" si="5"/>
        <v>0</v>
      </c>
      <c r="L50" s="470">
        <f t="shared" si="6"/>
        <v>0</v>
      </c>
      <c r="M50" s="470">
        <f t="shared" si="7"/>
        <v>0</v>
      </c>
      <c r="N50" s="470">
        <f t="shared" si="8"/>
        <v>0</v>
      </c>
      <c r="O50" s="470">
        <f t="shared" si="9"/>
        <v>0</v>
      </c>
      <c r="P50" s="470">
        <f t="shared" si="10"/>
        <v>0</v>
      </c>
      <c r="Q50" s="470">
        <f t="shared" si="11"/>
        <v>0</v>
      </c>
      <c r="R50" s="470">
        <f t="shared" si="12"/>
        <v>0</v>
      </c>
      <c r="S50" s="470">
        <f t="shared" si="13"/>
        <v>0</v>
      </c>
      <c r="T50" s="470">
        <f t="shared" si="14"/>
        <v>0</v>
      </c>
      <c r="U50" s="470">
        <f t="shared" si="15"/>
        <v>0</v>
      </c>
      <c r="V50" s="470">
        <f t="shared" si="16"/>
        <v>0</v>
      </c>
      <c r="W50" s="470">
        <f t="shared" si="17"/>
        <v>0</v>
      </c>
      <c r="X50" s="470">
        <f t="shared" si="18"/>
        <v>0</v>
      </c>
      <c r="Y50" s="443"/>
      <c r="Z50" s="470">
        <f t="shared" si="19"/>
        <v>0</v>
      </c>
      <c r="AA50" s="470">
        <f t="shared" si="20"/>
        <v>0</v>
      </c>
      <c r="AB50" s="470">
        <f t="shared" si="21"/>
        <v>0</v>
      </c>
      <c r="AC50" s="470">
        <f t="shared" si="22"/>
        <v>0</v>
      </c>
      <c r="AD50" s="470">
        <f t="shared" si="23"/>
        <v>0</v>
      </c>
      <c r="AE50" s="470">
        <f t="shared" si="24"/>
        <v>0</v>
      </c>
      <c r="AF50" s="473">
        <f t="shared" si="25"/>
        <v>0</v>
      </c>
      <c r="AG50" s="473">
        <f t="shared" si="26"/>
        <v>0</v>
      </c>
      <c r="AH50" s="473">
        <f t="shared" si="27"/>
        <v>0</v>
      </c>
      <c r="AI50" s="443"/>
      <c r="AJ50" s="473">
        <f t="shared" si="28"/>
        <v>0</v>
      </c>
      <c r="AK50" s="443"/>
      <c r="AL50" s="470">
        <f t="shared" si="29"/>
        <v>0</v>
      </c>
      <c r="AM50" s="470">
        <f t="shared" si="30"/>
        <v>0</v>
      </c>
      <c r="AN50" s="470">
        <f t="shared" si="31"/>
        <v>0</v>
      </c>
    </row>
    <row r="51" spans="2:40" x14ac:dyDescent="0.2">
      <c r="B51" s="477" t="str">
        <f>IF(BasePop.!B56="","",BasePop.!B56)</f>
        <v/>
      </c>
      <c r="C51" s="453"/>
      <c r="D51" s="470">
        <f>BasePop.!L56</f>
        <v>0</v>
      </c>
      <c r="E51" s="471">
        <f t="shared" si="2"/>
        <v>0</v>
      </c>
      <c r="F51" s="470">
        <f t="shared" si="3"/>
        <v>0</v>
      </c>
      <c r="G51" s="445"/>
      <c r="H51" s="536"/>
      <c r="I51" s="471">
        <f t="shared" si="4"/>
        <v>0</v>
      </c>
      <c r="J51" s="446"/>
      <c r="K51" s="470">
        <f t="shared" si="5"/>
        <v>0</v>
      </c>
      <c r="L51" s="470">
        <f t="shared" si="6"/>
        <v>0</v>
      </c>
      <c r="M51" s="470">
        <f t="shared" si="7"/>
        <v>0</v>
      </c>
      <c r="N51" s="470">
        <f t="shared" si="8"/>
        <v>0</v>
      </c>
      <c r="O51" s="470">
        <f t="shared" si="9"/>
        <v>0</v>
      </c>
      <c r="P51" s="470">
        <f t="shared" si="10"/>
        <v>0</v>
      </c>
      <c r="Q51" s="470">
        <f t="shared" si="11"/>
        <v>0</v>
      </c>
      <c r="R51" s="470">
        <f t="shared" si="12"/>
        <v>0</v>
      </c>
      <c r="S51" s="470">
        <f t="shared" si="13"/>
        <v>0</v>
      </c>
      <c r="T51" s="470">
        <f t="shared" si="14"/>
        <v>0</v>
      </c>
      <c r="U51" s="470">
        <f t="shared" si="15"/>
        <v>0</v>
      </c>
      <c r="V51" s="470">
        <f t="shared" si="16"/>
        <v>0</v>
      </c>
      <c r="W51" s="470">
        <f t="shared" si="17"/>
        <v>0</v>
      </c>
      <c r="X51" s="470">
        <f t="shared" si="18"/>
        <v>0</v>
      </c>
      <c r="Y51" s="443"/>
      <c r="Z51" s="470">
        <f t="shared" si="19"/>
        <v>0</v>
      </c>
      <c r="AA51" s="470">
        <f t="shared" si="20"/>
        <v>0</v>
      </c>
      <c r="AB51" s="470">
        <f t="shared" si="21"/>
        <v>0</v>
      </c>
      <c r="AC51" s="470">
        <f t="shared" si="22"/>
        <v>0</v>
      </c>
      <c r="AD51" s="470">
        <f t="shared" si="23"/>
        <v>0</v>
      </c>
      <c r="AE51" s="470">
        <f t="shared" si="24"/>
        <v>0</v>
      </c>
      <c r="AF51" s="473">
        <f t="shared" si="25"/>
        <v>0</v>
      </c>
      <c r="AG51" s="473">
        <f t="shared" si="26"/>
        <v>0</v>
      </c>
      <c r="AH51" s="473">
        <f t="shared" si="27"/>
        <v>0</v>
      </c>
      <c r="AI51" s="443"/>
      <c r="AJ51" s="473">
        <f t="shared" si="28"/>
        <v>0</v>
      </c>
      <c r="AK51" s="443"/>
      <c r="AL51" s="470">
        <f t="shared" si="29"/>
        <v>0</v>
      </c>
      <c r="AM51" s="470">
        <f t="shared" si="30"/>
        <v>0</v>
      </c>
      <c r="AN51" s="470">
        <f t="shared" si="31"/>
        <v>0</v>
      </c>
    </row>
    <row r="52" spans="2:40" x14ac:dyDescent="0.2">
      <c r="B52" s="477" t="str">
        <f>IF(BasePop.!B57="","",BasePop.!B57)</f>
        <v/>
      </c>
      <c r="C52" s="453"/>
      <c r="D52" s="470">
        <f>BasePop.!L57</f>
        <v>0</v>
      </c>
      <c r="E52" s="471">
        <f t="shared" si="2"/>
        <v>0</v>
      </c>
      <c r="F52" s="470">
        <f t="shared" si="3"/>
        <v>0</v>
      </c>
      <c r="G52" s="445"/>
      <c r="H52" s="536"/>
      <c r="I52" s="471">
        <f t="shared" si="4"/>
        <v>0</v>
      </c>
      <c r="J52" s="446"/>
      <c r="K52" s="470">
        <f t="shared" si="5"/>
        <v>0</v>
      </c>
      <c r="L52" s="470">
        <f t="shared" si="6"/>
        <v>0</v>
      </c>
      <c r="M52" s="470">
        <f t="shared" si="7"/>
        <v>0</v>
      </c>
      <c r="N52" s="470">
        <f t="shared" si="8"/>
        <v>0</v>
      </c>
      <c r="O52" s="470">
        <f t="shared" si="9"/>
        <v>0</v>
      </c>
      <c r="P52" s="470">
        <f t="shared" si="10"/>
        <v>0</v>
      </c>
      <c r="Q52" s="470">
        <f t="shared" si="11"/>
        <v>0</v>
      </c>
      <c r="R52" s="470">
        <f t="shared" si="12"/>
        <v>0</v>
      </c>
      <c r="S52" s="470">
        <f t="shared" si="13"/>
        <v>0</v>
      </c>
      <c r="T52" s="470">
        <f t="shared" si="14"/>
        <v>0</v>
      </c>
      <c r="U52" s="470">
        <f t="shared" si="15"/>
        <v>0</v>
      </c>
      <c r="V52" s="470">
        <f t="shared" si="16"/>
        <v>0</v>
      </c>
      <c r="W52" s="470">
        <f t="shared" si="17"/>
        <v>0</v>
      </c>
      <c r="X52" s="470">
        <f t="shared" si="18"/>
        <v>0</v>
      </c>
      <c r="Y52" s="443"/>
      <c r="Z52" s="470">
        <f t="shared" si="19"/>
        <v>0</v>
      </c>
      <c r="AA52" s="470">
        <f t="shared" si="20"/>
        <v>0</v>
      </c>
      <c r="AB52" s="470">
        <f t="shared" si="21"/>
        <v>0</v>
      </c>
      <c r="AC52" s="470">
        <f t="shared" si="22"/>
        <v>0</v>
      </c>
      <c r="AD52" s="470">
        <f t="shared" si="23"/>
        <v>0</v>
      </c>
      <c r="AE52" s="470">
        <f t="shared" si="24"/>
        <v>0</v>
      </c>
      <c r="AF52" s="473">
        <f t="shared" si="25"/>
        <v>0</v>
      </c>
      <c r="AG52" s="473">
        <f t="shared" si="26"/>
        <v>0</v>
      </c>
      <c r="AH52" s="473">
        <f t="shared" si="27"/>
        <v>0</v>
      </c>
      <c r="AI52" s="443"/>
      <c r="AJ52" s="473">
        <f t="shared" si="28"/>
        <v>0</v>
      </c>
      <c r="AK52" s="443"/>
      <c r="AL52" s="470">
        <f t="shared" si="29"/>
        <v>0</v>
      </c>
      <c r="AM52" s="470">
        <f t="shared" si="30"/>
        <v>0</v>
      </c>
      <c r="AN52" s="470">
        <f t="shared" si="31"/>
        <v>0</v>
      </c>
    </row>
    <row r="53" spans="2:40" x14ac:dyDescent="0.2">
      <c r="B53" s="477" t="str">
        <f>IF(BasePop.!B58="","",BasePop.!B58)</f>
        <v/>
      </c>
      <c r="C53" s="453"/>
      <c r="D53" s="470">
        <f>BasePop.!L58</f>
        <v>0</v>
      </c>
      <c r="E53" s="471">
        <f t="shared" si="2"/>
        <v>0</v>
      </c>
      <c r="F53" s="470">
        <f t="shared" si="3"/>
        <v>0</v>
      </c>
      <c r="G53" s="445"/>
      <c r="H53" s="536"/>
      <c r="I53" s="471">
        <f t="shared" si="4"/>
        <v>0</v>
      </c>
      <c r="J53" s="446"/>
      <c r="K53" s="470">
        <f t="shared" si="5"/>
        <v>0</v>
      </c>
      <c r="L53" s="470">
        <f t="shared" si="6"/>
        <v>0</v>
      </c>
      <c r="M53" s="470">
        <f t="shared" si="7"/>
        <v>0</v>
      </c>
      <c r="N53" s="470">
        <f t="shared" si="8"/>
        <v>0</v>
      </c>
      <c r="O53" s="470">
        <f t="shared" si="9"/>
        <v>0</v>
      </c>
      <c r="P53" s="470">
        <f t="shared" si="10"/>
        <v>0</v>
      </c>
      <c r="Q53" s="470">
        <f t="shared" si="11"/>
        <v>0</v>
      </c>
      <c r="R53" s="470">
        <f t="shared" si="12"/>
        <v>0</v>
      </c>
      <c r="S53" s="470">
        <f t="shared" si="13"/>
        <v>0</v>
      </c>
      <c r="T53" s="470">
        <f t="shared" si="14"/>
        <v>0</v>
      </c>
      <c r="U53" s="470">
        <f t="shared" si="15"/>
        <v>0</v>
      </c>
      <c r="V53" s="470">
        <f t="shared" si="16"/>
        <v>0</v>
      </c>
      <c r="W53" s="470">
        <f t="shared" si="17"/>
        <v>0</v>
      </c>
      <c r="X53" s="470">
        <f t="shared" si="18"/>
        <v>0</v>
      </c>
      <c r="Y53" s="443"/>
      <c r="Z53" s="470">
        <f t="shared" si="19"/>
        <v>0</v>
      </c>
      <c r="AA53" s="470">
        <f t="shared" si="20"/>
        <v>0</v>
      </c>
      <c r="AB53" s="470">
        <f t="shared" si="21"/>
        <v>0</v>
      </c>
      <c r="AC53" s="470">
        <f t="shared" si="22"/>
        <v>0</v>
      </c>
      <c r="AD53" s="470">
        <f t="shared" si="23"/>
        <v>0</v>
      </c>
      <c r="AE53" s="470">
        <f t="shared" si="24"/>
        <v>0</v>
      </c>
      <c r="AF53" s="473">
        <f t="shared" si="25"/>
        <v>0</v>
      </c>
      <c r="AG53" s="473">
        <f t="shared" si="26"/>
        <v>0</v>
      </c>
      <c r="AH53" s="473">
        <f t="shared" si="27"/>
        <v>0</v>
      </c>
      <c r="AI53" s="443"/>
      <c r="AJ53" s="473">
        <f t="shared" si="28"/>
        <v>0</v>
      </c>
      <c r="AK53" s="443"/>
      <c r="AL53" s="470">
        <f t="shared" si="29"/>
        <v>0</v>
      </c>
      <c r="AM53" s="470">
        <f t="shared" si="30"/>
        <v>0</v>
      </c>
      <c r="AN53" s="470">
        <f t="shared" si="31"/>
        <v>0</v>
      </c>
    </row>
    <row r="54" spans="2:40" x14ac:dyDescent="0.2">
      <c r="B54" s="477" t="str">
        <f>IF(BasePop.!B59="","",BasePop.!B59)</f>
        <v/>
      </c>
      <c r="C54" s="453"/>
      <c r="D54" s="470">
        <f>BasePop.!L59</f>
        <v>0</v>
      </c>
      <c r="E54" s="471">
        <f t="shared" si="2"/>
        <v>0</v>
      </c>
      <c r="F54" s="470">
        <f t="shared" si="3"/>
        <v>0</v>
      </c>
      <c r="G54" s="445"/>
      <c r="H54" s="536"/>
      <c r="I54" s="471">
        <f t="shared" si="4"/>
        <v>0</v>
      </c>
      <c r="J54" s="446"/>
      <c r="K54" s="470">
        <f t="shared" si="5"/>
        <v>0</v>
      </c>
      <c r="L54" s="470">
        <f t="shared" si="6"/>
        <v>0</v>
      </c>
      <c r="M54" s="470">
        <f t="shared" si="7"/>
        <v>0</v>
      </c>
      <c r="N54" s="470">
        <f t="shared" si="8"/>
        <v>0</v>
      </c>
      <c r="O54" s="470">
        <f t="shared" si="9"/>
        <v>0</v>
      </c>
      <c r="P54" s="470">
        <f t="shared" si="10"/>
        <v>0</v>
      </c>
      <c r="Q54" s="470">
        <f t="shared" si="11"/>
        <v>0</v>
      </c>
      <c r="R54" s="470">
        <f t="shared" si="12"/>
        <v>0</v>
      </c>
      <c r="S54" s="470">
        <f t="shared" si="13"/>
        <v>0</v>
      </c>
      <c r="T54" s="470">
        <f t="shared" si="14"/>
        <v>0</v>
      </c>
      <c r="U54" s="470">
        <f t="shared" si="15"/>
        <v>0</v>
      </c>
      <c r="V54" s="470">
        <f t="shared" si="16"/>
        <v>0</v>
      </c>
      <c r="W54" s="470">
        <f t="shared" si="17"/>
        <v>0</v>
      </c>
      <c r="X54" s="470">
        <f t="shared" si="18"/>
        <v>0</v>
      </c>
      <c r="Y54" s="443"/>
      <c r="Z54" s="470">
        <f t="shared" si="19"/>
        <v>0</v>
      </c>
      <c r="AA54" s="470">
        <f t="shared" si="20"/>
        <v>0</v>
      </c>
      <c r="AB54" s="470">
        <f t="shared" si="21"/>
        <v>0</v>
      </c>
      <c r="AC54" s="470">
        <f t="shared" si="22"/>
        <v>0</v>
      </c>
      <c r="AD54" s="470">
        <f t="shared" si="23"/>
        <v>0</v>
      </c>
      <c r="AE54" s="470">
        <f t="shared" si="24"/>
        <v>0</v>
      </c>
      <c r="AF54" s="473">
        <f t="shared" si="25"/>
        <v>0</v>
      </c>
      <c r="AG54" s="473">
        <f t="shared" si="26"/>
        <v>0</v>
      </c>
      <c r="AH54" s="473">
        <f t="shared" si="27"/>
        <v>0</v>
      </c>
      <c r="AI54" s="443"/>
      <c r="AJ54" s="473">
        <f t="shared" si="28"/>
        <v>0</v>
      </c>
      <c r="AK54" s="443"/>
      <c r="AL54" s="470">
        <f t="shared" si="29"/>
        <v>0</v>
      </c>
      <c r="AM54" s="470">
        <f t="shared" si="30"/>
        <v>0</v>
      </c>
      <c r="AN54" s="470">
        <f t="shared" si="31"/>
        <v>0</v>
      </c>
    </row>
    <row r="55" spans="2:40" x14ac:dyDescent="0.2">
      <c r="B55" s="477" t="str">
        <f>IF(BasePop.!B60="","",BasePop.!B60)</f>
        <v/>
      </c>
      <c r="C55" s="453"/>
      <c r="D55" s="470">
        <f>BasePop.!L60</f>
        <v>0</v>
      </c>
      <c r="E55" s="471">
        <f t="shared" si="2"/>
        <v>0</v>
      </c>
      <c r="F55" s="470">
        <f t="shared" si="3"/>
        <v>0</v>
      </c>
      <c r="G55" s="445"/>
      <c r="H55" s="536"/>
      <c r="I55" s="471">
        <f t="shared" si="4"/>
        <v>0</v>
      </c>
      <c r="J55" s="446"/>
      <c r="K55" s="470">
        <f t="shared" si="5"/>
        <v>0</v>
      </c>
      <c r="L55" s="470">
        <f t="shared" si="6"/>
        <v>0</v>
      </c>
      <c r="M55" s="470">
        <f t="shared" si="7"/>
        <v>0</v>
      </c>
      <c r="N55" s="470">
        <f t="shared" si="8"/>
        <v>0</v>
      </c>
      <c r="O55" s="470">
        <f t="shared" si="9"/>
        <v>0</v>
      </c>
      <c r="P55" s="470">
        <f t="shared" si="10"/>
        <v>0</v>
      </c>
      <c r="Q55" s="470">
        <f t="shared" si="11"/>
        <v>0</v>
      </c>
      <c r="R55" s="470">
        <f t="shared" si="12"/>
        <v>0</v>
      </c>
      <c r="S55" s="470">
        <f t="shared" si="13"/>
        <v>0</v>
      </c>
      <c r="T55" s="470">
        <f t="shared" si="14"/>
        <v>0</v>
      </c>
      <c r="U55" s="470">
        <f t="shared" si="15"/>
        <v>0</v>
      </c>
      <c r="V55" s="470">
        <f t="shared" si="16"/>
        <v>0</v>
      </c>
      <c r="W55" s="470">
        <f t="shared" si="17"/>
        <v>0</v>
      </c>
      <c r="X55" s="470">
        <f t="shared" si="18"/>
        <v>0</v>
      </c>
      <c r="Y55" s="443"/>
      <c r="Z55" s="470">
        <f t="shared" si="19"/>
        <v>0</v>
      </c>
      <c r="AA55" s="470">
        <f t="shared" si="20"/>
        <v>0</v>
      </c>
      <c r="AB55" s="470">
        <f t="shared" si="21"/>
        <v>0</v>
      </c>
      <c r="AC55" s="470">
        <f t="shared" si="22"/>
        <v>0</v>
      </c>
      <c r="AD55" s="470">
        <f t="shared" si="23"/>
        <v>0</v>
      </c>
      <c r="AE55" s="470">
        <f t="shared" si="24"/>
        <v>0</v>
      </c>
      <c r="AF55" s="473">
        <f t="shared" si="25"/>
        <v>0</v>
      </c>
      <c r="AG55" s="473">
        <f t="shared" si="26"/>
        <v>0</v>
      </c>
      <c r="AH55" s="473">
        <f t="shared" si="27"/>
        <v>0</v>
      </c>
      <c r="AI55" s="443"/>
      <c r="AJ55" s="473">
        <f t="shared" si="28"/>
        <v>0</v>
      </c>
      <c r="AK55" s="443"/>
      <c r="AL55" s="470">
        <f t="shared" si="29"/>
        <v>0</v>
      </c>
      <c r="AM55" s="470">
        <f t="shared" si="30"/>
        <v>0</v>
      </c>
      <c r="AN55" s="470">
        <f t="shared" si="31"/>
        <v>0</v>
      </c>
    </row>
    <row r="56" spans="2:40" x14ac:dyDescent="0.2">
      <c r="B56" s="477" t="str">
        <f>IF(BasePop.!B61="","",BasePop.!B61)</f>
        <v/>
      </c>
      <c r="C56" s="453"/>
      <c r="D56" s="470">
        <f>BasePop.!L61</f>
        <v>0</v>
      </c>
      <c r="E56" s="471">
        <f t="shared" si="2"/>
        <v>0</v>
      </c>
      <c r="F56" s="470">
        <f t="shared" si="3"/>
        <v>0</v>
      </c>
      <c r="G56" s="445"/>
      <c r="H56" s="536"/>
      <c r="I56" s="471">
        <f t="shared" si="4"/>
        <v>0</v>
      </c>
      <c r="J56" s="446"/>
      <c r="K56" s="470">
        <f t="shared" si="5"/>
        <v>0</v>
      </c>
      <c r="L56" s="470">
        <f t="shared" si="6"/>
        <v>0</v>
      </c>
      <c r="M56" s="470">
        <f t="shared" si="7"/>
        <v>0</v>
      </c>
      <c r="N56" s="470">
        <f t="shared" si="8"/>
        <v>0</v>
      </c>
      <c r="O56" s="470">
        <f t="shared" si="9"/>
        <v>0</v>
      </c>
      <c r="P56" s="470">
        <f t="shared" si="10"/>
        <v>0</v>
      </c>
      <c r="Q56" s="470">
        <f t="shared" si="11"/>
        <v>0</v>
      </c>
      <c r="R56" s="470">
        <f t="shared" si="12"/>
        <v>0</v>
      </c>
      <c r="S56" s="470">
        <f t="shared" si="13"/>
        <v>0</v>
      </c>
      <c r="T56" s="470">
        <f t="shared" si="14"/>
        <v>0</v>
      </c>
      <c r="U56" s="470">
        <f t="shared" si="15"/>
        <v>0</v>
      </c>
      <c r="V56" s="470">
        <f t="shared" si="16"/>
        <v>0</v>
      </c>
      <c r="W56" s="470">
        <f t="shared" si="17"/>
        <v>0</v>
      </c>
      <c r="X56" s="470">
        <f t="shared" si="18"/>
        <v>0</v>
      </c>
      <c r="Y56" s="443"/>
      <c r="Z56" s="470">
        <f t="shared" si="19"/>
        <v>0</v>
      </c>
      <c r="AA56" s="470">
        <f t="shared" si="20"/>
        <v>0</v>
      </c>
      <c r="AB56" s="470">
        <f t="shared" si="21"/>
        <v>0</v>
      </c>
      <c r="AC56" s="470">
        <f t="shared" si="22"/>
        <v>0</v>
      </c>
      <c r="AD56" s="470">
        <f t="shared" si="23"/>
        <v>0</v>
      </c>
      <c r="AE56" s="470">
        <f t="shared" si="24"/>
        <v>0</v>
      </c>
      <c r="AF56" s="473">
        <f t="shared" si="25"/>
        <v>0</v>
      </c>
      <c r="AG56" s="473">
        <f t="shared" si="26"/>
        <v>0</v>
      </c>
      <c r="AH56" s="473">
        <f t="shared" si="27"/>
        <v>0</v>
      </c>
      <c r="AI56" s="443"/>
      <c r="AJ56" s="473">
        <f t="shared" si="28"/>
        <v>0</v>
      </c>
      <c r="AK56" s="443"/>
      <c r="AL56" s="470">
        <f t="shared" si="29"/>
        <v>0</v>
      </c>
      <c r="AM56" s="470">
        <f t="shared" si="30"/>
        <v>0</v>
      </c>
      <c r="AN56" s="470">
        <f t="shared" si="31"/>
        <v>0</v>
      </c>
    </row>
    <row r="57" spans="2:40" x14ac:dyDescent="0.2">
      <c r="B57" s="477" t="str">
        <f>IF(BasePop.!B62="","",BasePop.!B62)</f>
        <v/>
      </c>
      <c r="C57" s="453"/>
      <c r="D57" s="470">
        <f>BasePop.!L62</f>
        <v>0</v>
      </c>
      <c r="E57" s="471">
        <f t="shared" si="2"/>
        <v>0</v>
      </c>
      <c r="F57" s="470">
        <f t="shared" si="3"/>
        <v>0</v>
      </c>
      <c r="G57" s="445"/>
      <c r="H57" s="536"/>
      <c r="I57" s="471">
        <f t="shared" si="4"/>
        <v>0</v>
      </c>
      <c r="J57" s="446"/>
      <c r="K57" s="470">
        <f t="shared" si="5"/>
        <v>0</v>
      </c>
      <c r="L57" s="470">
        <f t="shared" si="6"/>
        <v>0</v>
      </c>
      <c r="M57" s="470">
        <f t="shared" si="7"/>
        <v>0</v>
      </c>
      <c r="N57" s="470">
        <f t="shared" si="8"/>
        <v>0</v>
      </c>
      <c r="O57" s="470">
        <f t="shared" si="9"/>
        <v>0</v>
      </c>
      <c r="P57" s="470">
        <f t="shared" si="10"/>
        <v>0</v>
      </c>
      <c r="Q57" s="470">
        <f t="shared" si="11"/>
        <v>0</v>
      </c>
      <c r="R57" s="470">
        <f t="shared" si="12"/>
        <v>0</v>
      </c>
      <c r="S57" s="470">
        <f t="shared" si="13"/>
        <v>0</v>
      </c>
      <c r="T57" s="470">
        <f t="shared" si="14"/>
        <v>0</v>
      </c>
      <c r="U57" s="470">
        <f t="shared" si="15"/>
        <v>0</v>
      </c>
      <c r="V57" s="470">
        <f t="shared" si="16"/>
        <v>0</v>
      </c>
      <c r="W57" s="470">
        <f t="shared" si="17"/>
        <v>0</v>
      </c>
      <c r="X57" s="470">
        <f t="shared" si="18"/>
        <v>0</v>
      </c>
      <c r="Y57" s="443"/>
      <c r="Z57" s="470">
        <f t="shared" si="19"/>
        <v>0</v>
      </c>
      <c r="AA57" s="470">
        <f t="shared" si="20"/>
        <v>0</v>
      </c>
      <c r="AB57" s="470">
        <f t="shared" si="21"/>
        <v>0</v>
      </c>
      <c r="AC57" s="470">
        <f t="shared" si="22"/>
        <v>0</v>
      </c>
      <c r="AD57" s="470">
        <f t="shared" si="23"/>
        <v>0</v>
      </c>
      <c r="AE57" s="470">
        <f t="shared" si="24"/>
        <v>0</v>
      </c>
      <c r="AF57" s="473">
        <f t="shared" si="25"/>
        <v>0</v>
      </c>
      <c r="AG57" s="473">
        <f t="shared" si="26"/>
        <v>0</v>
      </c>
      <c r="AH57" s="473">
        <f t="shared" si="27"/>
        <v>0</v>
      </c>
      <c r="AI57" s="443"/>
      <c r="AJ57" s="473">
        <f t="shared" si="28"/>
        <v>0</v>
      </c>
      <c r="AK57" s="443"/>
      <c r="AL57" s="470">
        <f t="shared" si="29"/>
        <v>0</v>
      </c>
      <c r="AM57" s="470">
        <f t="shared" si="30"/>
        <v>0</v>
      </c>
      <c r="AN57" s="470">
        <f t="shared" si="31"/>
        <v>0</v>
      </c>
    </row>
    <row r="58" spans="2:40" x14ac:dyDescent="0.2">
      <c r="B58" s="477" t="str">
        <f>IF(BasePop.!B63="","",BasePop.!B63)</f>
        <v/>
      </c>
      <c r="C58" s="453"/>
      <c r="D58" s="470">
        <f>BasePop.!L63</f>
        <v>0</v>
      </c>
      <c r="E58" s="471">
        <f t="shared" si="2"/>
        <v>0</v>
      </c>
      <c r="F58" s="470">
        <f t="shared" si="3"/>
        <v>0</v>
      </c>
      <c r="G58" s="445"/>
      <c r="H58" s="536"/>
      <c r="I58" s="471">
        <f t="shared" si="4"/>
        <v>0</v>
      </c>
      <c r="J58" s="446"/>
      <c r="K58" s="470">
        <f t="shared" si="5"/>
        <v>0</v>
      </c>
      <c r="L58" s="470">
        <f t="shared" si="6"/>
        <v>0</v>
      </c>
      <c r="M58" s="470">
        <f t="shared" si="7"/>
        <v>0</v>
      </c>
      <c r="N58" s="470">
        <f t="shared" si="8"/>
        <v>0</v>
      </c>
      <c r="O58" s="470">
        <f t="shared" si="9"/>
        <v>0</v>
      </c>
      <c r="P58" s="470">
        <f t="shared" si="10"/>
        <v>0</v>
      </c>
      <c r="Q58" s="470">
        <f t="shared" si="11"/>
        <v>0</v>
      </c>
      <c r="R58" s="470">
        <f t="shared" si="12"/>
        <v>0</v>
      </c>
      <c r="S58" s="470">
        <f t="shared" si="13"/>
        <v>0</v>
      </c>
      <c r="T58" s="470">
        <f t="shared" si="14"/>
        <v>0</v>
      </c>
      <c r="U58" s="470">
        <f t="shared" si="15"/>
        <v>0</v>
      </c>
      <c r="V58" s="470">
        <f t="shared" si="16"/>
        <v>0</v>
      </c>
      <c r="W58" s="470">
        <f t="shared" si="17"/>
        <v>0</v>
      </c>
      <c r="X58" s="470">
        <f t="shared" si="18"/>
        <v>0</v>
      </c>
      <c r="Y58" s="443"/>
      <c r="Z58" s="470">
        <f t="shared" si="19"/>
        <v>0</v>
      </c>
      <c r="AA58" s="470">
        <f t="shared" si="20"/>
        <v>0</v>
      </c>
      <c r="AB58" s="470">
        <f t="shared" si="21"/>
        <v>0</v>
      </c>
      <c r="AC58" s="470">
        <f t="shared" si="22"/>
        <v>0</v>
      </c>
      <c r="AD58" s="470">
        <f t="shared" si="23"/>
        <v>0</v>
      </c>
      <c r="AE58" s="470">
        <f t="shared" si="24"/>
        <v>0</v>
      </c>
      <c r="AF58" s="473">
        <f t="shared" si="25"/>
        <v>0</v>
      </c>
      <c r="AG58" s="473">
        <f t="shared" si="26"/>
        <v>0</v>
      </c>
      <c r="AH58" s="473">
        <f t="shared" si="27"/>
        <v>0</v>
      </c>
      <c r="AI58" s="443"/>
      <c r="AJ58" s="473">
        <f t="shared" si="28"/>
        <v>0</v>
      </c>
      <c r="AK58" s="443"/>
      <c r="AL58" s="470">
        <f t="shared" si="29"/>
        <v>0</v>
      </c>
      <c r="AM58" s="470">
        <f t="shared" si="30"/>
        <v>0</v>
      </c>
      <c r="AN58" s="470">
        <f t="shared" si="31"/>
        <v>0</v>
      </c>
    </row>
    <row r="59" spans="2:40" x14ac:dyDescent="0.2">
      <c r="B59" s="477" t="str">
        <f>IF(BasePop.!B64="","",BasePop.!B64)</f>
        <v/>
      </c>
      <c r="C59" s="453"/>
      <c r="D59" s="470">
        <f>BasePop.!L64</f>
        <v>0</v>
      </c>
      <c r="E59" s="471">
        <f t="shared" si="2"/>
        <v>0</v>
      </c>
      <c r="F59" s="470">
        <f t="shared" si="3"/>
        <v>0</v>
      </c>
      <c r="G59" s="445"/>
      <c r="H59" s="536"/>
      <c r="I59" s="471">
        <f t="shared" si="4"/>
        <v>0</v>
      </c>
      <c r="J59" s="446"/>
      <c r="K59" s="470">
        <f t="shared" si="5"/>
        <v>0</v>
      </c>
      <c r="L59" s="470">
        <f t="shared" si="6"/>
        <v>0</v>
      </c>
      <c r="M59" s="470">
        <f t="shared" si="7"/>
        <v>0</v>
      </c>
      <c r="N59" s="470">
        <f t="shared" si="8"/>
        <v>0</v>
      </c>
      <c r="O59" s="470">
        <f t="shared" si="9"/>
        <v>0</v>
      </c>
      <c r="P59" s="470">
        <f t="shared" si="10"/>
        <v>0</v>
      </c>
      <c r="Q59" s="470">
        <f t="shared" si="11"/>
        <v>0</v>
      </c>
      <c r="R59" s="470">
        <f t="shared" si="12"/>
        <v>0</v>
      </c>
      <c r="S59" s="470">
        <f t="shared" si="13"/>
        <v>0</v>
      </c>
      <c r="T59" s="470">
        <f t="shared" si="14"/>
        <v>0</v>
      </c>
      <c r="U59" s="470">
        <f t="shared" si="15"/>
        <v>0</v>
      </c>
      <c r="V59" s="470">
        <f t="shared" si="16"/>
        <v>0</v>
      </c>
      <c r="W59" s="470">
        <f t="shared" si="17"/>
        <v>0</v>
      </c>
      <c r="X59" s="470">
        <f t="shared" si="18"/>
        <v>0</v>
      </c>
      <c r="Y59" s="443"/>
      <c r="Z59" s="470">
        <f t="shared" si="19"/>
        <v>0</v>
      </c>
      <c r="AA59" s="470">
        <f t="shared" si="20"/>
        <v>0</v>
      </c>
      <c r="AB59" s="470">
        <f t="shared" si="21"/>
        <v>0</v>
      </c>
      <c r="AC59" s="470">
        <f t="shared" si="22"/>
        <v>0</v>
      </c>
      <c r="AD59" s="470">
        <f t="shared" si="23"/>
        <v>0</v>
      </c>
      <c r="AE59" s="470">
        <f t="shared" si="24"/>
        <v>0</v>
      </c>
      <c r="AF59" s="473">
        <f t="shared" si="25"/>
        <v>0</v>
      </c>
      <c r="AG59" s="473">
        <f t="shared" si="26"/>
        <v>0</v>
      </c>
      <c r="AH59" s="473">
        <f t="shared" si="27"/>
        <v>0</v>
      </c>
      <c r="AI59" s="443"/>
      <c r="AJ59" s="473">
        <f t="shared" si="28"/>
        <v>0</v>
      </c>
      <c r="AK59" s="443"/>
      <c r="AL59" s="470">
        <f t="shared" si="29"/>
        <v>0</v>
      </c>
      <c r="AM59" s="470">
        <f t="shared" si="30"/>
        <v>0</v>
      </c>
      <c r="AN59" s="470">
        <f t="shared" si="31"/>
        <v>0</v>
      </c>
    </row>
    <row r="60" spans="2:40" x14ac:dyDescent="0.2">
      <c r="B60" s="477" t="str">
        <f>IF(BasePop.!B65="","",BasePop.!B65)</f>
        <v/>
      </c>
      <c r="C60" s="453"/>
      <c r="D60" s="470">
        <f>BasePop.!L65</f>
        <v>0</v>
      </c>
      <c r="E60" s="471">
        <f t="shared" si="2"/>
        <v>0</v>
      </c>
      <c r="F60" s="470">
        <f t="shared" si="3"/>
        <v>0</v>
      </c>
      <c r="G60" s="445"/>
      <c r="H60" s="536"/>
      <c r="I60" s="471">
        <f t="shared" si="4"/>
        <v>0</v>
      </c>
      <c r="J60" s="446"/>
      <c r="K60" s="470">
        <f t="shared" si="5"/>
        <v>0</v>
      </c>
      <c r="L60" s="470">
        <f t="shared" si="6"/>
        <v>0</v>
      </c>
      <c r="M60" s="470">
        <f t="shared" si="7"/>
        <v>0</v>
      </c>
      <c r="N60" s="470">
        <f t="shared" si="8"/>
        <v>0</v>
      </c>
      <c r="O60" s="470">
        <f t="shared" si="9"/>
        <v>0</v>
      </c>
      <c r="P60" s="470">
        <f t="shared" si="10"/>
        <v>0</v>
      </c>
      <c r="Q60" s="470">
        <f t="shared" si="11"/>
        <v>0</v>
      </c>
      <c r="R60" s="470">
        <f t="shared" si="12"/>
        <v>0</v>
      </c>
      <c r="S60" s="470">
        <f t="shared" si="13"/>
        <v>0</v>
      </c>
      <c r="T60" s="470">
        <f t="shared" si="14"/>
        <v>0</v>
      </c>
      <c r="U60" s="470">
        <f t="shared" si="15"/>
        <v>0</v>
      </c>
      <c r="V60" s="470">
        <f t="shared" si="16"/>
        <v>0</v>
      </c>
      <c r="W60" s="470">
        <f t="shared" si="17"/>
        <v>0</v>
      </c>
      <c r="X60" s="470">
        <f t="shared" si="18"/>
        <v>0</v>
      </c>
      <c r="Y60" s="443"/>
      <c r="Z60" s="470">
        <f t="shared" si="19"/>
        <v>0</v>
      </c>
      <c r="AA60" s="470">
        <f t="shared" si="20"/>
        <v>0</v>
      </c>
      <c r="AB60" s="470">
        <f t="shared" si="21"/>
        <v>0</v>
      </c>
      <c r="AC60" s="470">
        <f t="shared" si="22"/>
        <v>0</v>
      </c>
      <c r="AD60" s="470">
        <f t="shared" si="23"/>
        <v>0</v>
      </c>
      <c r="AE60" s="470">
        <f t="shared" si="24"/>
        <v>0</v>
      </c>
      <c r="AF60" s="473">
        <f t="shared" si="25"/>
        <v>0</v>
      </c>
      <c r="AG60" s="473">
        <f t="shared" si="26"/>
        <v>0</v>
      </c>
      <c r="AH60" s="473">
        <f t="shared" si="27"/>
        <v>0</v>
      </c>
      <c r="AI60" s="443"/>
      <c r="AJ60" s="473">
        <f t="shared" si="28"/>
        <v>0</v>
      </c>
      <c r="AK60" s="443"/>
      <c r="AL60" s="470">
        <f t="shared" si="29"/>
        <v>0</v>
      </c>
      <c r="AM60" s="470">
        <f t="shared" si="30"/>
        <v>0</v>
      </c>
      <c r="AN60" s="470">
        <f t="shared" si="31"/>
        <v>0</v>
      </c>
    </row>
    <row r="61" spans="2:40" x14ac:dyDescent="0.2">
      <c r="B61" s="477" t="str">
        <f>IF(BasePop.!B66="","",BasePop.!B66)</f>
        <v/>
      </c>
      <c r="C61" s="453"/>
      <c r="D61" s="470">
        <f>BasePop.!L66</f>
        <v>0</v>
      </c>
      <c r="E61" s="471">
        <f t="shared" si="2"/>
        <v>0</v>
      </c>
      <c r="F61" s="470">
        <f t="shared" si="3"/>
        <v>0</v>
      </c>
      <c r="G61" s="445"/>
      <c r="H61" s="536"/>
      <c r="I61" s="471">
        <f t="shared" si="4"/>
        <v>0</v>
      </c>
      <c r="J61" s="446"/>
      <c r="K61" s="470">
        <f t="shared" si="5"/>
        <v>0</v>
      </c>
      <c r="L61" s="470">
        <f t="shared" si="6"/>
        <v>0</v>
      </c>
      <c r="M61" s="470">
        <f t="shared" si="7"/>
        <v>0</v>
      </c>
      <c r="N61" s="470">
        <f t="shared" si="8"/>
        <v>0</v>
      </c>
      <c r="O61" s="470">
        <f t="shared" si="9"/>
        <v>0</v>
      </c>
      <c r="P61" s="470">
        <f t="shared" si="10"/>
        <v>0</v>
      </c>
      <c r="Q61" s="470">
        <f t="shared" si="11"/>
        <v>0</v>
      </c>
      <c r="R61" s="470">
        <f t="shared" si="12"/>
        <v>0</v>
      </c>
      <c r="S61" s="470">
        <f t="shared" si="13"/>
        <v>0</v>
      </c>
      <c r="T61" s="470">
        <f t="shared" si="14"/>
        <v>0</v>
      </c>
      <c r="U61" s="470">
        <f t="shared" si="15"/>
        <v>0</v>
      </c>
      <c r="V61" s="470">
        <f t="shared" si="16"/>
        <v>0</v>
      </c>
      <c r="W61" s="470">
        <f t="shared" si="17"/>
        <v>0</v>
      </c>
      <c r="X61" s="470">
        <f t="shared" si="18"/>
        <v>0</v>
      </c>
      <c r="Y61" s="443"/>
      <c r="Z61" s="470">
        <f t="shared" si="19"/>
        <v>0</v>
      </c>
      <c r="AA61" s="470">
        <f t="shared" si="20"/>
        <v>0</v>
      </c>
      <c r="AB61" s="470">
        <f t="shared" si="21"/>
        <v>0</v>
      </c>
      <c r="AC61" s="470">
        <f t="shared" si="22"/>
        <v>0</v>
      </c>
      <c r="AD61" s="470">
        <f t="shared" si="23"/>
        <v>0</v>
      </c>
      <c r="AE61" s="470">
        <f t="shared" si="24"/>
        <v>0</v>
      </c>
      <c r="AF61" s="473">
        <f t="shared" si="25"/>
        <v>0</v>
      </c>
      <c r="AG61" s="473">
        <f t="shared" si="26"/>
        <v>0</v>
      </c>
      <c r="AH61" s="473">
        <f t="shared" si="27"/>
        <v>0</v>
      </c>
      <c r="AI61" s="443"/>
      <c r="AJ61" s="473">
        <f t="shared" si="28"/>
        <v>0</v>
      </c>
      <c r="AK61" s="443"/>
      <c r="AL61" s="470">
        <f t="shared" si="29"/>
        <v>0</v>
      </c>
      <c r="AM61" s="470">
        <f t="shared" si="30"/>
        <v>0</v>
      </c>
      <c r="AN61" s="470">
        <f t="shared" si="31"/>
        <v>0</v>
      </c>
    </row>
    <row r="62" spans="2:40" x14ac:dyDescent="0.2">
      <c r="B62" s="477" t="str">
        <f>IF(BasePop.!B67="","",BasePop.!B67)</f>
        <v/>
      </c>
      <c r="C62" s="453"/>
      <c r="D62" s="470">
        <f>BasePop.!L67</f>
        <v>0</v>
      </c>
      <c r="E62" s="471">
        <f t="shared" si="2"/>
        <v>0</v>
      </c>
      <c r="F62" s="470">
        <f t="shared" si="3"/>
        <v>0</v>
      </c>
      <c r="G62" s="445"/>
      <c r="H62" s="536"/>
      <c r="I62" s="471">
        <f t="shared" si="4"/>
        <v>0</v>
      </c>
      <c r="J62" s="446"/>
      <c r="K62" s="470">
        <f t="shared" si="5"/>
        <v>0</v>
      </c>
      <c r="L62" s="470">
        <f t="shared" si="6"/>
        <v>0</v>
      </c>
      <c r="M62" s="470">
        <f t="shared" si="7"/>
        <v>0</v>
      </c>
      <c r="N62" s="470">
        <f t="shared" si="8"/>
        <v>0</v>
      </c>
      <c r="O62" s="470">
        <f t="shared" si="9"/>
        <v>0</v>
      </c>
      <c r="P62" s="470">
        <f t="shared" si="10"/>
        <v>0</v>
      </c>
      <c r="Q62" s="470">
        <f t="shared" si="11"/>
        <v>0</v>
      </c>
      <c r="R62" s="470">
        <f t="shared" si="12"/>
        <v>0</v>
      </c>
      <c r="S62" s="470">
        <f t="shared" si="13"/>
        <v>0</v>
      </c>
      <c r="T62" s="470">
        <f t="shared" si="14"/>
        <v>0</v>
      </c>
      <c r="U62" s="470">
        <f t="shared" si="15"/>
        <v>0</v>
      </c>
      <c r="V62" s="470">
        <f t="shared" si="16"/>
        <v>0</v>
      </c>
      <c r="W62" s="470">
        <f t="shared" si="17"/>
        <v>0</v>
      </c>
      <c r="X62" s="470">
        <f t="shared" si="18"/>
        <v>0</v>
      </c>
      <c r="Y62" s="443"/>
      <c r="Z62" s="470">
        <f t="shared" si="19"/>
        <v>0</v>
      </c>
      <c r="AA62" s="470">
        <f t="shared" si="20"/>
        <v>0</v>
      </c>
      <c r="AB62" s="470">
        <f t="shared" si="21"/>
        <v>0</v>
      </c>
      <c r="AC62" s="470">
        <f t="shared" si="22"/>
        <v>0</v>
      </c>
      <c r="AD62" s="470">
        <f t="shared" si="23"/>
        <v>0</v>
      </c>
      <c r="AE62" s="470">
        <f t="shared" si="24"/>
        <v>0</v>
      </c>
      <c r="AF62" s="473">
        <f t="shared" si="25"/>
        <v>0</v>
      </c>
      <c r="AG62" s="473">
        <f t="shared" si="26"/>
        <v>0</v>
      </c>
      <c r="AH62" s="473">
        <f t="shared" si="27"/>
        <v>0</v>
      </c>
      <c r="AI62" s="443"/>
      <c r="AJ62" s="473">
        <f t="shared" si="28"/>
        <v>0</v>
      </c>
      <c r="AK62" s="443"/>
      <c r="AL62" s="470">
        <f t="shared" si="29"/>
        <v>0</v>
      </c>
      <c r="AM62" s="470">
        <f t="shared" si="30"/>
        <v>0</v>
      </c>
      <c r="AN62" s="470">
        <f t="shared" si="31"/>
        <v>0</v>
      </c>
    </row>
    <row r="63" spans="2:40" x14ac:dyDescent="0.2">
      <c r="B63" s="477" t="str">
        <f>IF(BasePop.!B68="","",BasePop.!B68)</f>
        <v/>
      </c>
      <c r="C63" s="453"/>
      <c r="D63" s="470">
        <f>BasePop.!L68</f>
        <v>0</v>
      </c>
      <c r="E63" s="471">
        <f t="shared" si="2"/>
        <v>0</v>
      </c>
      <c r="F63" s="470">
        <f t="shared" si="3"/>
        <v>0</v>
      </c>
      <c r="G63" s="445"/>
      <c r="H63" s="536"/>
      <c r="I63" s="471">
        <f t="shared" si="4"/>
        <v>0</v>
      </c>
      <c r="J63" s="446"/>
      <c r="K63" s="470">
        <f t="shared" si="5"/>
        <v>0</v>
      </c>
      <c r="L63" s="470">
        <f t="shared" si="6"/>
        <v>0</v>
      </c>
      <c r="M63" s="470">
        <f t="shared" si="7"/>
        <v>0</v>
      </c>
      <c r="N63" s="470">
        <f t="shared" si="8"/>
        <v>0</v>
      </c>
      <c r="O63" s="470">
        <f t="shared" si="9"/>
        <v>0</v>
      </c>
      <c r="P63" s="470">
        <f t="shared" si="10"/>
        <v>0</v>
      </c>
      <c r="Q63" s="470">
        <f t="shared" si="11"/>
        <v>0</v>
      </c>
      <c r="R63" s="470">
        <f t="shared" si="12"/>
        <v>0</v>
      </c>
      <c r="S63" s="470">
        <f t="shared" si="13"/>
        <v>0</v>
      </c>
      <c r="T63" s="470">
        <f t="shared" si="14"/>
        <v>0</v>
      </c>
      <c r="U63" s="470">
        <f t="shared" si="15"/>
        <v>0</v>
      </c>
      <c r="V63" s="470">
        <f t="shared" si="16"/>
        <v>0</v>
      </c>
      <c r="W63" s="470">
        <f t="shared" si="17"/>
        <v>0</v>
      </c>
      <c r="X63" s="470">
        <f t="shared" si="18"/>
        <v>0</v>
      </c>
      <c r="Y63" s="443"/>
      <c r="Z63" s="470">
        <f t="shared" si="19"/>
        <v>0</v>
      </c>
      <c r="AA63" s="470">
        <f t="shared" si="20"/>
        <v>0</v>
      </c>
      <c r="AB63" s="470">
        <f t="shared" si="21"/>
        <v>0</v>
      </c>
      <c r="AC63" s="470">
        <f t="shared" si="22"/>
        <v>0</v>
      </c>
      <c r="AD63" s="470">
        <f t="shared" si="23"/>
        <v>0</v>
      </c>
      <c r="AE63" s="470">
        <f t="shared" si="24"/>
        <v>0</v>
      </c>
      <c r="AF63" s="473">
        <f t="shared" si="25"/>
        <v>0</v>
      </c>
      <c r="AG63" s="473">
        <f t="shared" si="26"/>
        <v>0</v>
      </c>
      <c r="AH63" s="473">
        <f t="shared" si="27"/>
        <v>0</v>
      </c>
      <c r="AI63" s="443"/>
      <c r="AJ63" s="473">
        <f t="shared" si="28"/>
        <v>0</v>
      </c>
      <c r="AK63" s="443"/>
      <c r="AL63" s="470">
        <f t="shared" si="29"/>
        <v>0</v>
      </c>
      <c r="AM63" s="470">
        <f t="shared" si="30"/>
        <v>0</v>
      </c>
      <c r="AN63" s="470">
        <f t="shared" si="31"/>
        <v>0</v>
      </c>
    </row>
    <row r="64" spans="2:40" x14ac:dyDescent="0.2">
      <c r="B64" s="477" t="str">
        <f>IF(BasePop.!B69="","",BasePop.!B69)</f>
        <v/>
      </c>
      <c r="C64" s="453"/>
      <c r="D64" s="470">
        <f>BasePop.!L69</f>
        <v>0</v>
      </c>
      <c r="E64" s="471">
        <f t="shared" si="2"/>
        <v>0</v>
      </c>
      <c r="F64" s="470">
        <f t="shared" si="3"/>
        <v>0</v>
      </c>
      <c r="G64" s="445"/>
      <c r="H64" s="536"/>
      <c r="I64" s="471">
        <f t="shared" si="4"/>
        <v>0</v>
      </c>
      <c r="J64" s="446"/>
      <c r="K64" s="470">
        <f t="shared" si="5"/>
        <v>0</v>
      </c>
      <c r="L64" s="470">
        <f t="shared" si="6"/>
        <v>0</v>
      </c>
      <c r="M64" s="470">
        <f t="shared" si="7"/>
        <v>0</v>
      </c>
      <c r="N64" s="470">
        <f t="shared" si="8"/>
        <v>0</v>
      </c>
      <c r="O64" s="470">
        <f t="shared" si="9"/>
        <v>0</v>
      </c>
      <c r="P64" s="470">
        <f t="shared" si="10"/>
        <v>0</v>
      </c>
      <c r="Q64" s="470">
        <f t="shared" si="11"/>
        <v>0</v>
      </c>
      <c r="R64" s="470">
        <f t="shared" si="12"/>
        <v>0</v>
      </c>
      <c r="S64" s="470">
        <f t="shared" si="13"/>
        <v>0</v>
      </c>
      <c r="T64" s="470">
        <f t="shared" si="14"/>
        <v>0</v>
      </c>
      <c r="U64" s="470">
        <f t="shared" si="15"/>
        <v>0</v>
      </c>
      <c r="V64" s="470">
        <f t="shared" si="16"/>
        <v>0</v>
      </c>
      <c r="W64" s="470">
        <f t="shared" si="17"/>
        <v>0</v>
      </c>
      <c r="X64" s="470">
        <f t="shared" si="18"/>
        <v>0</v>
      </c>
      <c r="Y64" s="443"/>
      <c r="Z64" s="470">
        <f t="shared" si="19"/>
        <v>0</v>
      </c>
      <c r="AA64" s="470">
        <f t="shared" si="20"/>
        <v>0</v>
      </c>
      <c r="AB64" s="470">
        <f t="shared" si="21"/>
        <v>0</v>
      </c>
      <c r="AC64" s="470">
        <f t="shared" si="22"/>
        <v>0</v>
      </c>
      <c r="AD64" s="470">
        <f t="shared" si="23"/>
        <v>0</v>
      </c>
      <c r="AE64" s="470">
        <f t="shared" si="24"/>
        <v>0</v>
      </c>
      <c r="AF64" s="473">
        <f t="shared" si="25"/>
        <v>0</v>
      </c>
      <c r="AG64" s="473">
        <f t="shared" si="26"/>
        <v>0</v>
      </c>
      <c r="AH64" s="473">
        <f t="shared" si="27"/>
        <v>0</v>
      </c>
      <c r="AI64" s="443"/>
      <c r="AJ64" s="473">
        <f t="shared" si="28"/>
        <v>0</v>
      </c>
      <c r="AK64" s="443"/>
      <c r="AL64" s="470">
        <f t="shared" si="29"/>
        <v>0</v>
      </c>
      <c r="AM64" s="470">
        <f t="shared" si="30"/>
        <v>0</v>
      </c>
      <c r="AN64" s="470">
        <f t="shared" si="31"/>
        <v>0</v>
      </c>
    </row>
    <row r="65" spans="2:40" x14ac:dyDescent="0.2">
      <c r="B65" s="432"/>
      <c r="C65" s="432"/>
      <c r="D65" s="447"/>
      <c r="E65" s="446"/>
      <c r="I65" s="446"/>
      <c r="J65" s="446"/>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row>
    <row r="66" spans="2:40" x14ac:dyDescent="0.2">
      <c r="B66" s="432"/>
      <c r="C66" s="432"/>
      <c r="D66" s="447"/>
      <c r="E66" s="446"/>
      <c r="I66" s="446"/>
      <c r="J66" s="446"/>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row>
    <row r="67" spans="2:40" x14ac:dyDescent="0.2">
      <c r="B67" s="432"/>
      <c r="C67" s="432"/>
      <c r="D67" s="447"/>
      <c r="E67" s="446"/>
      <c r="I67" s="446"/>
      <c r="J67" s="446"/>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row>
    <row r="68" spans="2:40" x14ac:dyDescent="0.2">
      <c r="B68" s="435"/>
      <c r="C68" s="435"/>
      <c r="D68" s="447"/>
      <c r="E68" s="446"/>
      <c r="I68" s="446"/>
      <c r="J68" s="446"/>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row>
    <row r="69" spans="2:40" x14ac:dyDescent="0.2">
      <c r="B69" s="436"/>
      <c r="C69" s="436"/>
      <c r="E69" s="446"/>
      <c r="I69" s="446"/>
      <c r="J69" s="446"/>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row>
    <row r="70" spans="2:40" ht="15.75" customHeight="1" x14ac:dyDescent="0.2">
      <c r="D70" s="448"/>
      <c r="Q70" s="444"/>
      <c r="R70" s="444"/>
      <c r="S70" s="444"/>
      <c r="T70" s="444"/>
      <c r="U70" s="444"/>
      <c r="V70" s="444"/>
      <c r="W70" s="444"/>
      <c r="X70" s="444"/>
      <c r="Y70" s="444"/>
      <c r="AH70" s="443"/>
      <c r="AI70" s="443"/>
      <c r="AK70" s="443"/>
      <c r="AN70" s="443"/>
    </row>
  </sheetData>
  <mergeCells count="35">
    <mergeCell ref="AM8:AM11"/>
    <mergeCell ref="AN8:AN11"/>
    <mergeCell ref="H10:I11"/>
    <mergeCell ref="AC8:AC9"/>
    <mergeCell ref="AD8:AD9"/>
    <mergeCell ref="AE8:AE9"/>
    <mergeCell ref="AF8:AF9"/>
    <mergeCell ref="AG8:AG9"/>
    <mergeCell ref="AH8:AH9"/>
    <mergeCell ref="V8:V9"/>
    <mergeCell ref="W8:W9"/>
    <mergeCell ref="X8:X9"/>
    <mergeCell ref="Z8:Z9"/>
    <mergeCell ref="AA8:AA9"/>
    <mergeCell ref="Z7:AJ7"/>
    <mergeCell ref="AL7:AN7"/>
    <mergeCell ref="E8:F8"/>
    <mergeCell ref="H8:I8"/>
    <mergeCell ref="K8:K9"/>
    <mergeCell ref="L8:L9"/>
    <mergeCell ref="M8:M9"/>
    <mergeCell ref="AB8:AB9"/>
    <mergeCell ref="O8:P8"/>
    <mergeCell ref="Q8:Q9"/>
    <mergeCell ref="R8:R9"/>
    <mergeCell ref="S8:S9"/>
    <mergeCell ref="T8:T9"/>
    <mergeCell ref="U8:U9"/>
    <mergeCell ref="AJ8:AJ9"/>
    <mergeCell ref="AL8:AL11"/>
    <mergeCell ref="B7:B11"/>
    <mergeCell ref="D7:I7"/>
    <mergeCell ref="N8:N9"/>
    <mergeCell ref="D8:D10"/>
    <mergeCell ref="K7:X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40"/>
  <sheetViews>
    <sheetView showGridLines="0" tabSelected="1" zoomScale="70" zoomScaleNormal="70" workbookViewId="0">
      <selection activeCell="E14" sqref="E14"/>
    </sheetView>
  </sheetViews>
  <sheetFormatPr defaultRowHeight="15" x14ac:dyDescent="0.25"/>
  <cols>
    <col min="1" max="1" width="9.140625" style="556"/>
    <col min="2" max="2" width="21.5703125" style="563" customWidth="1"/>
    <col min="3" max="3" width="63.28515625" style="562" customWidth="1"/>
    <col min="4" max="4" width="17.28515625" style="557" customWidth="1"/>
    <col min="5" max="5" width="19.85546875" style="560" customWidth="1"/>
    <col min="6" max="6" width="23.28515625" style="561" customWidth="1"/>
    <col min="7" max="8" width="9.140625" style="555"/>
    <col min="9" max="9" width="21.28515625" style="560" customWidth="1"/>
    <col min="10" max="10" width="18.5703125" style="555" bestFit="1" customWidth="1"/>
    <col min="11" max="11" width="25.28515625" style="555" customWidth="1"/>
    <col min="12" max="16384" width="9.140625" style="555"/>
  </cols>
  <sheetData>
    <row r="2" spans="1:11" ht="26.25" x14ac:dyDescent="0.25">
      <c r="A2" s="661" t="s">
        <v>616</v>
      </c>
      <c r="B2" s="661"/>
      <c r="C2" s="661"/>
      <c r="D2" s="661"/>
      <c r="E2" s="661"/>
      <c r="F2" s="661"/>
      <c r="I2" s="555"/>
    </row>
    <row r="3" spans="1:11" customFormat="1" x14ac:dyDescent="0.25">
      <c r="A3" s="556"/>
      <c r="B3" s="612"/>
      <c r="D3" s="669" t="s">
        <v>626</v>
      </c>
      <c r="E3" s="670"/>
      <c r="F3" s="670"/>
      <c r="I3" s="667" t="s">
        <v>625</v>
      </c>
      <c r="J3" s="668"/>
      <c r="K3" s="668"/>
    </row>
    <row r="4" spans="1:11" customFormat="1" ht="52.5" customHeight="1" x14ac:dyDescent="0.25">
      <c r="A4" s="556"/>
      <c r="B4" s="563"/>
      <c r="C4" s="626" t="s">
        <v>665</v>
      </c>
      <c r="D4" s="617" t="s">
        <v>640</v>
      </c>
      <c r="E4" s="633" t="s">
        <v>641</v>
      </c>
      <c r="F4" s="614" t="s">
        <v>642</v>
      </c>
      <c r="I4" s="614" t="s">
        <v>640</v>
      </c>
      <c r="J4" s="633" t="s">
        <v>641</v>
      </c>
      <c r="K4" s="614" t="s">
        <v>642</v>
      </c>
    </row>
    <row r="5" spans="1:11" customFormat="1" ht="30" customHeight="1" x14ac:dyDescent="0.25">
      <c r="A5" s="643" t="s">
        <v>696</v>
      </c>
      <c r="B5" s="646" t="s">
        <v>658</v>
      </c>
      <c r="C5" s="616" t="s">
        <v>659</v>
      </c>
      <c r="D5" s="619">
        <v>0.4</v>
      </c>
      <c r="E5" s="620">
        <v>0.35</v>
      </c>
      <c r="F5" s="620">
        <v>0.25</v>
      </c>
      <c r="I5" s="620">
        <v>0.4</v>
      </c>
      <c r="J5" s="620">
        <v>0.35</v>
      </c>
      <c r="K5" s="620">
        <v>0.25</v>
      </c>
    </row>
    <row r="6" spans="1:11" customFormat="1" x14ac:dyDescent="0.25">
      <c r="A6" s="644"/>
      <c r="B6" s="647"/>
      <c r="C6" s="616"/>
      <c r="D6" s="648" t="s">
        <v>668</v>
      </c>
      <c r="E6" s="649"/>
      <c r="F6" s="650"/>
      <c r="I6" s="614"/>
      <c r="J6" s="614"/>
      <c r="K6" s="614"/>
    </row>
    <row r="7" spans="1:11" customFormat="1" x14ac:dyDescent="0.25">
      <c r="A7" s="644"/>
      <c r="B7" s="646" t="s">
        <v>500</v>
      </c>
      <c r="C7" s="616" t="s">
        <v>19</v>
      </c>
      <c r="D7" s="613">
        <v>1</v>
      </c>
      <c r="E7" s="613">
        <v>2</v>
      </c>
      <c r="F7" s="613">
        <v>2</v>
      </c>
      <c r="I7" s="613">
        <v>1</v>
      </c>
      <c r="J7" s="613">
        <v>2</v>
      </c>
      <c r="K7" s="613">
        <v>2</v>
      </c>
    </row>
    <row r="8" spans="1:11" customFormat="1" x14ac:dyDescent="0.25">
      <c r="A8" s="644"/>
      <c r="B8" s="651"/>
      <c r="C8" s="615" t="s">
        <v>428</v>
      </c>
      <c r="D8" s="613">
        <v>1</v>
      </c>
      <c r="E8" s="613">
        <v>1</v>
      </c>
      <c r="F8" s="613">
        <v>2</v>
      </c>
      <c r="I8" s="613">
        <v>1</v>
      </c>
      <c r="J8" s="613">
        <v>1</v>
      </c>
      <c r="K8" s="613">
        <v>2</v>
      </c>
    </row>
    <row r="9" spans="1:11" customFormat="1" x14ac:dyDescent="0.25">
      <c r="A9" s="644"/>
      <c r="B9" s="651"/>
      <c r="C9" s="615" t="s">
        <v>430</v>
      </c>
      <c r="D9" s="613">
        <v>0</v>
      </c>
      <c r="E9" s="613">
        <v>6</v>
      </c>
      <c r="F9" s="613">
        <v>6</v>
      </c>
      <c r="I9" s="613">
        <v>0</v>
      </c>
      <c r="J9" s="613">
        <v>6</v>
      </c>
      <c r="K9" s="613">
        <v>6</v>
      </c>
    </row>
    <row r="10" spans="1:11" customFormat="1" x14ac:dyDescent="0.25">
      <c r="A10" s="644"/>
      <c r="B10" s="651"/>
      <c r="C10" s="615" t="s">
        <v>653</v>
      </c>
      <c r="D10" s="613">
        <v>1</v>
      </c>
      <c r="E10" s="613">
        <v>1</v>
      </c>
      <c r="F10" s="613">
        <v>1</v>
      </c>
      <c r="I10" s="613">
        <v>1</v>
      </c>
      <c r="J10" s="613">
        <v>1</v>
      </c>
      <c r="K10" s="613">
        <v>1</v>
      </c>
    </row>
    <row r="11" spans="1:11" customFormat="1" x14ac:dyDescent="0.25">
      <c r="A11" s="644"/>
      <c r="B11" s="647"/>
      <c r="C11" s="615" t="s">
        <v>654</v>
      </c>
      <c r="D11" s="613">
        <v>2</v>
      </c>
      <c r="E11" s="613">
        <v>2</v>
      </c>
      <c r="F11" s="613">
        <v>2</v>
      </c>
      <c r="I11" s="613">
        <v>2</v>
      </c>
      <c r="J11" s="613">
        <v>2</v>
      </c>
      <c r="K11" s="613">
        <v>2</v>
      </c>
    </row>
    <row r="12" spans="1:11" customFormat="1" x14ac:dyDescent="0.25">
      <c r="A12" s="644"/>
      <c r="B12" s="618"/>
      <c r="C12" s="615"/>
      <c r="D12" s="652" t="s">
        <v>667</v>
      </c>
      <c r="E12" s="653"/>
      <c r="F12" s="654"/>
      <c r="I12" s="613"/>
      <c r="J12" s="613"/>
      <c r="K12" s="613"/>
    </row>
    <row r="13" spans="1:11" customFormat="1" ht="15" customHeight="1" x14ac:dyDescent="0.25">
      <c r="A13" s="644"/>
      <c r="B13" s="655" t="s">
        <v>272</v>
      </c>
      <c r="C13" s="616" t="s">
        <v>643</v>
      </c>
      <c r="D13" s="613">
        <v>1</v>
      </c>
      <c r="E13" s="613">
        <v>1</v>
      </c>
      <c r="F13" s="613">
        <v>1</v>
      </c>
      <c r="I13" s="613">
        <v>1</v>
      </c>
      <c r="J13" s="613">
        <v>1</v>
      </c>
      <c r="K13" s="613">
        <v>1</v>
      </c>
    </row>
    <row r="14" spans="1:11" customFormat="1" x14ac:dyDescent="0.25">
      <c r="A14" s="644"/>
      <c r="B14" s="655"/>
      <c r="C14" s="616" t="s">
        <v>644</v>
      </c>
      <c r="D14" s="613">
        <v>1</v>
      </c>
      <c r="E14" s="613">
        <v>1</v>
      </c>
      <c r="F14" s="613">
        <v>1</v>
      </c>
      <c r="I14" s="613">
        <v>1</v>
      </c>
      <c r="J14" s="613">
        <v>1</v>
      </c>
      <c r="K14" s="613">
        <v>1</v>
      </c>
    </row>
    <row r="15" spans="1:11" customFormat="1" x14ac:dyDescent="0.25">
      <c r="A15" s="644"/>
      <c r="B15" s="655"/>
      <c r="C15" s="616" t="s">
        <v>58</v>
      </c>
      <c r="D15" s="613">
        <v>1</v>
      </c>
      <c r="E15" s="613">
        <v>1</v>
      </c>
      <c r="F15" s="613">
        <v>2</v>
      </c>
      <c r="I15" s="613">
        <v>1</v>
      </c>
      <c r="J15" s="613">
        <v>1</v>
      </c>
      <c r="K15" s="613">
        <v>2</v>
      </c>
    </row>
    <row r="16" spans="1:11" customFormat="1" x14ac:dyDescent="0.25">
      <c r="A16" s="644"/>
      <c r="B16" s="655"/>
      <c r="C16" s="616" t="s">
        <v>645</v>
      </c>
      <c r="D16" s="613">
        <v>1</v>
      </c>
      <c r="E16" s="613">
        <v>1</v>
      </c>
      <c r="F16" s="613">
        <v>2</v>
      </c>
      <c r="I16" s="613">
        <v>1</v>
      </c>
      <c r="J16" s="613">
        <v>1</v>
      </c>
      <c r="K16" s="613">
        <v>2</v>
      </c>
    </row>
    <row r="17" spans="1:11" customFormat="1" x14ac:dyDescent="0.25">
      <c r="A17" s="644"/>
      <c r="B17" s="655"/>
      <c r="C17" s="616" t="s">
        <v>646</v>
      </c>
      <c r="D17" s="613">
        <v>1</v>
      </c>
      <c r="E17" s="613">
        <v>1</v>
      </c>
      <c r="F17" s="613">
        <v>2</v>
      </c>
      <c r="I17" s="613">
        <v>1</v>
      </c>
      <c r="J17" s="613">
        <v>1</v>
      </c>
      <c r="K17" s="613">
        <v>2</v>
      </c>
    </row>
    <row r="18" spans="1:11" customFormat="1" x14ac:dyDescent="0.25">
      <c r="A18" s="644"/>
      <c r="B18" s="655"/>
      <c r="C18" s="616" t="s">
        <v>647</v>
      </c>
      <c r="D18" s="613">
        <v>1</v>
      </c>
      <c r="E18" s="613">
        <v>1</v>
      </c>
      <c r="F18" s="613">
        <v>1</v>
      </c>
      <c r="I18" s="613">
        <v>1</v>
      </c>
      <c r="J18" s="613">
        <v>1</v>
      </c>
      <c r="K18" s="613">
        <v>1</v>
      </c>
    </row>
    <row r="19" spans="1:11" customFormat="1" x14ac:dyDescent="0.25">
      <c r="A19" s="644"/>
      <c r="B19" s="655"/>
      <c r="C19" s="616" t="s">
        <v>648</v>
      </c>
      <c r="D19" s="613">
        <v>1</v>
      </c>
      <c r="E19" s="613">
        <v>1</v>
      </c>
      <c r="F19" s="613">
        <v>1</v>
      </c>
      <c r="I19" s="613">
        <v>1</v>
      </c>
      <c r="J19" s="613">
        <v>1</v>
      </c>
      <c r="K19" s="613">
        <v>1</v>
      </c>
    </row>
    <row r="20" spans="1:11" customFormat="1" x14ac:dyDescent="0.25">
      <c r="A20" s="644"/>
      <c r="B20" s="655"/>
      <c r="C20" s="616" t="s">
        <v>649</v>
      </c>
      <c r="D20" s="613">
        <v>1</v>
      </c>
      <c r="E20" s="613">
        <v>1</v>
      </c>
      <c r="F20" s="613">
        <v>1</v>
      </c>
      <c r="I20" s="613">
        <v>1</v>
      </c>
      <c r="J20" s="613">
        <v>1</v>
      </c>
      <c r="K20" s="613">
        <v>1</v>
      </c>
    </row>
    <row r="21" spans="1:11" customFormat="1" x14ac:dyDescent="0.25">
      <c r="A21" s="644"/>
      <c r="B21" s="655"/>
      <c r="C21" s="616" t="s">
        <v>650</v>
      </c>
      <c r="D21" s="613">
        <v>1</v>
      </c>
      <c r="E21" s="613">
        <v>1</v>
      </c>
      <c r="F21" s="613">
        <v>2</v>
      </c>
      <c r="I21" s="613">
        <v>1</v>
      </c>
      <c r="J21" s="613">
        <v>1</v>
      </c>
      <c r="K21" s="613">
        <v>2</v>
      </c>
    </row>
    <row r="22" spans="1:11" customFormat="1" x14ac:dyDescent="0.25">
      <c r="A22" s="644"/>
      <c r="B22" s="655"/>
      <c r="C22" s="616" t="s">
        <v>651</v>
      </c>
      <c r="D22" s="613">
        <v>1</v>
      </c>
      <c r="E22" s="613">
        <v>1</v>
      </c>
      <c r="F22" s="613">
        <v>1</v>
      </c>
      <c r="I22" s="613">
        <v>1</v>
      </c>
      <c r="J22" s="613">
        <v>1</v>
      </c>
      <c r="K22" s="613">
        <v>1</v>
      </c>
    </row>
    <row r="23" spans="1:11" customFormat="1" ht="30" x14ac:dyDescent="0.25">
      <c r="A23" s="645"/>
      <c r="B23" s="655"/>
      <c r="C23" s="616" t="s">
        <v>652</v>
      </c>
      <c r="D23" s="613"/>
      <c r="E23" s="613">
        <v>1</v>
      </c>
      <c r="F23" s="613">
        <v>1</v>
      </c>
      <c r="I23" s="613"/>
      <c r="J23" s="613">
        <v>1</v>
      </c>
      <c r="K23" s="613">
        <v>1</v>
      </c>
    </row>
    <row r="24" spans="1:11" customFormat="1" x14ac:dyDescent="0.25">
      <c r="A24" s="556"/>
      <c r="B24" s="563"/>
      <c r="C24" s="612"/>
    </row>
    <row r="26" spans="1:11" s="558" customFormat="1" x14ac:dyDescent="0.25">
      <c r="A26" s="564"/>
      <c r="B26" s="563"/>
      <c r="C26" s="570"/>
      <c r="D26" s="559"/>
      <c r="E26" s="663" t="s">
        <v>626</v>
      </c>
      <c r="F26" s="664"/>
      <c r="I26" s="585" t="s">
        <v>625</v>
      </c>
    </row>
    <row r="27" spans="1:11" s="558" customFormat="1" x14ac:dyDescent="0.25">
      <c r="A27" s="564"/>
      <c r="B27" s="563"/>
      <c r="C27" s="657" t="s">
        <v>631</v>
      </c>
      <c r="D27" s="657"/>
      <c r="E27" s="602">
        <v>0.214</v>
      </c>
      <c r="F27" s="600" t="s">
        <v>476</v>
      </c>
      <c r="G27" s="433"/>
      <c r="H27" s="433"/>
      <c r="I27" s="587">
        <v>0.214</v>
      </c>
    </row>
    <row r="28" spans="1:11" s="558" customFormat="1" x14ac:dyDescent="0.25">
      <c r="A28" s="564"/>
      <c r="B28" s="563"/>
      <c r="C28" s="657" t="s">
        <v>557</v>
      </c>
      <c r="D28" s="657"/>
      <c r="E28" s="603">
        <v>0.25</v>
      </c>
      <c r="F28" s="601" t="s">
        <v>477</v>
      </c>
      <c r="G28" s="433"/>
      <c r="H28" s="433"/>
      <c r="I28" s="587">
        <v>0.25</v>
      </c>
    </row>
    <row r="29" spans="1:11" s="558" customFormat="1" x14ac:dyDescent="0.2">
      <c r="A29" s="662" t="s">
        <v>603</v>
      </c>
      <c r="B29" s="660" t="s">
        <v>500</v>
      </c>
      <c r="C29" s="657" t="s">
        <v>275</v>
      </c>
      <c r="D29" s="657"/>
      <c r="E29" s="565">
        <v>2</v>
      </c>
      <c r="F29" s="566" t="s">
        <v>485</v>
      </c>
      <c r="I29" s="586">
        <v>2</v>
      </c>
    </row>
    <row r="30" spans="1:11" s="558" customFormat="1" ht="15" customHeight="1" x14ac:dyDescent="0.2">
      <c r="A30" s="662"/>
      <c r="B30" s="660"/>
      <c r="C30" s="657" t="s">
        <v>478</v>
      </c>
      <c r="D30" s="657"/>
      <c r="E30" s="565">
        <v>1</v>
      </c>
      <c r="F30" s="566" t="s">
        <v>485</v>
      </c>
      <c r="I30" s="586">
        <v>1</v>
      </c>
    </row>
    <row r="31" spans="1:11" s="558" customFormat="1" x14ac:dyDescent="0.2">
      <c r="A31" s="662"/>
      <c r="B31" s="660"/>
      <c r="C31" s="657" t="s">
        <v>482</v>
      </c>
      <c r="D31" s="657"/>
      <c r="E31" s="571">
        <v>0.13800000000000001</v>
      </c>
      <c r="F31" s="640" t="s">
        <v>434</v>
      </c>
      <c r="I31" s="587">
        <v>0.13800000000000001</v>
      </c>
    </row>
    <row r="32" spans="1:11" s="558" customFormat="1" x14ac:dyDescent="0.2">
      <c r="A32" s="662"/>
      <c r="B32" s="660"/>
      <c r="C32" s="657" t="s">
        <v>428</v>
      </c>
      <c r="D32" s="657"/>
      <c r="E32" s="565">
        <v>2</v>
      </c>
      <c r="F32" s="566" t="s">
        <v>485</v>
      </c>
      <c r="I32" s="586">
        <v>2</v>
      </c>
    </row>
    <row r="33" spans="1:9" s="558" customFormat="1" x14ac:dyDescent="0.2">
      <c r="A33" s="662"/>
      <c r="B33" s="660"/>
      <c r="C33" s="657" t="s">
        <v>313</v>
      </c>
      <c r="D33" s="657"/>
      <c r="E33" s="565">
        <v>2</v>
      </c>
      <c r="F33" s="566" t="s">
        <v>485</v>
      </c>
      <c r="I33" s="586">
        <v>2</v>
      </c>
    </row>
    <row r="34" spans="1:9" s="558" customFormat="1" x14ac:dyDescent="0.2">
      <c r="A34" s="662"/>
      <c r="B34" s="660"/>
      <c r="C34" s="657" t="s">
        <v>429</v>
      </c>
      <c r="D34" s="657"/>
      <c r="E34" s="565">
        <v>2</v>
      </c>
      <c r="F34" s="566" t="s">
        <v>485</v>
      </c>
      <c r="I34" s="586">
        <v>2</v>
      </c>
    </row>
    <row r="35" spans="1:9" s="558" customFormat="1" x14ac:dyDescent="0.2">
      <c r="A35" s="662"/>
      <c r="B35" s="660"/>
      <c r="C35" s="657" t="s">
        <v>483</v>
      </c>
      <c r="D35" s="657"/>
      <c r="E35" s="565">
        <v>2</v>
      </c>
      <c r="F35" s="566" t="s">
        <v>485</v>
      </c>
      <c r="I35" s="586">
        <v>2</v>
      </c>
    </row>
    <row r="36" spans="1:9" s="558" customFormat="1" x14ac:dyDescent="0.2">
      <c r="A36" s="662"/>
      <c r="B36" s="660"/>
      <c r="C36" s="657" t="s">
        <v>301</v>
      </c>
      <c r="D36" s="657"/>
      <c r="E36" s="565">
        <v>1</v>
      </c>
      <c r="F36" s="566" t="s">
        <v>485</v>
      </c>
      <c r="I36" s="586">
        <v>1</v>
      </c>
    </row>
    <row r="37" spans="1:9" s="558" customFormat="1" x14ac:dyDescent="0.2">
      <c r="A37" s="662"/>
      <c r="B37" s="660"/>
      <c r="C37" s="657" t="s">
        <v>312</v>
      </c>
      <c r="D37" s="657"/>
      <c r="E37" s="565">
        <v>1</v>
      </c>
      <c r="F37" s="566" t="s">
        <v>485</v>
      </c>
      <c r="I37" s="586">
        <v>1</v>
      </c>
    </row>
    <row r="38" spans="1:9" s="558" customFormat="1" x14ac:dyDescent="0.2">
      <c r="A38" s="662"/>
      <c r="B38" s="660"/>
      <c r="C38" s="657" t="s">
        <v>513</v>
      </c>
      <c r="D38" s="657"/>
      <c r="E38" s="565">
        <v>1</v>
      </c>
      <c r="F38" s="566" t="s">
        <v>485</v>
      </c>
      <c r="I38" s="586">
        <v>1</v>
      </c>
    </row>
    <row r="39" spans="1:9" s="558" customFormat="1" ht="15" customHeight="1" x14ac:dyDescent="0.2">
      <c r="A39" s="662"/>
      <c r="B39" s="660"/>
      <c r="C39" s="657" t="s">
        <v>430</v>
      </c>
      <c r="D39" s="657"/>
      <c r="E39" s="565">
        <v>2</v>
      </c>
      <c r="F39" s="566" t="s">
        <v>485</v>
      </c>
      <c r="I39" s="586">
        <v>2</v>
      </c>
    </row>
    <row r="40" spans="1:9" s="558" customFormat="1" ht="5.0999999999999996" customHeight="1" x14ac:dyDescent="0.2">
      <c r="A40" s="662"/>
      <c r="B40" s="567"/>
      <c r="C40" s="568"/>
      <c r="D40" s="569"/>
      <c r="E40" s="567"/>
      <c r="F40" s="569"/>
      <c r="I40" s="567"/>
    </row>
    <row r="41" spans="1:9" s="558" customFormat="1" x14ac:dyDescent="0.2">
      <c r="A41" s="662"/>
      <c r="B41" s="656" t="s">
        <v>533</v>
      </c>
      <c r="C41" s="659" t="s">
        <v>218</v>
      </c>
      <c r="D41" s="657"/>
      <c r="E41" s="565">
        <v>2</v>
      </c>
      <c r="F41" s="566" t="s">
        <v>490</v>
      </c>
      <c r="I41" s="586">
        <v>2</v>
      </c>
    </row>
    <row r="42" spans="1:9" s="558" customFormat="1" x14ac:dyDescent="0.2">
      <c r="A42" s="662"/>
      <c r="B42" s="656"/>
      <c r="C42" s="659" t="s">
        <v>486</v>
      </c>
      <c r="D42" s="657"/>
      <c r="E42" s="565">
        <v>0.5</v>
      </c>
      <c r="F42" s="566" t="s">
        <v>490</v>
      </c>
      <c r="I42" s="586">
        <v>0.5</v>
      </c>
    </row>
    <row r="43" spans="1:9" s="558" customFormat="1" x14ac:dyDescent="0.2">
      <c r="A43" s="662"/>
      <c r="B43" s="656"/>
      <c r="C43" s="659" t="s">
        <v>278</v>
      </c>
      <c r="D43" s="657"/>
      <c r="E43" s="565">
        <v>0.5</v>
      </c>
      <c r="F43" s="566" t="s">
        <v>490</v>
      </c>
      <c r="I43" s="586">
        <v>0.5</v>
      </c>
    </row>
    <row r="44" spans="1:9" s="558" customFormat="1" x14ac:dyDescent="0.2">
      <c r="A44" s="662"/>
      <c r="B44" s="656"/>
      <c r="C44" s="659" t="s">
        <v>52</v>
      </c>
      <c r="D44" s="657"/>
      <c r="E44" s="565">
        <v>0.5</v>
      </c>
      <c r="F44" s="566" t="s">
        <v>490</v>
      </c>
      <c r="I44" s="586">
        <v>0.5</v>
      </c>
    </row>
    <row r="45" spans="1:9" s="558" customFormat="1" x14ac:dyDescent="0.2">
      <c r="A45" s="662"/>
      <c r="B45" s="656"/>
      <c r="C45" s="659" t="s">
        <v>488</v>
      </c>
      <c r="D45" s="657"/>
      <c r="E45" s="565">
        <v>0.25</v>
      </c>
      <c r="F45" s="566" t="s">
        <v>490</v>
      </c>
      <c r="I45" s="586">
        <v>0.25</v>
      </c>
    </row>
    <row r="46" spans="1:9" s="558" customFormat="1" x14ac:dyDescent="0.2">
      <c r="A46" s="662"/>
      <c r="B46" s="656"/>
      <c r="C46" s="659" t="s">
        <v>281</v>
      </c>
      <c r="D46" s="657"/>
      <c r="E46" s="565">
        <v>1</v>
      </c>
      <c r="F46" s="566" t="s">
        <v>490</v>
      </c>
      <c r="I46" s="586">
        <v>1</v>
      </c>
    </row>
    <row r="47" spans="1:9" s="558" customFormat="1" x14ac:dyDescent="0.2">
      <c r="A47" s="662"/>
      <c r="B47" s="656"/>
      <c r="C47" s="659" t="s">
        <v>283</v>
      </c>
      <c r="D47" s="657"/>
      <c r="E47" s="565">
        <v>0.5</v>
      </c>
      <c r="F47" s="566" t="s">
        <v>490</v>
      </c>
      <c r="I47" s="586">
        <v>0.5</v>
      </c>
    </row>
    <row r="48" spans="1:9" s="558" customFormat="1" x14ac:dyDescent="0.2">
      <c r="A48" s="662"/>
      <c r="B48" s="656"/>
      <c r="C48" s="659" t="s">
        <v>489</v>
      </c>
      <c r="D48" s="657"/>
      <c r="E48" s="565">
        <v>0.2</v>
      </c>
      <c r="F48" s="566" t="s">
        <v>490</v>
      </c>
      <c r="I48" s="586">
        <v>0.2</v>
      </c>
    </row>
    <row r="49" spans="1:12" s="558" customFormat="1" x14ac:dyDescent="0.2">
      <c r="A49" s="662"/>
      <c r="B49" s="656"/>
      <c r="C49" s="659" t="s">
        <v>498</v>
      </c>
      <c r="D49" s="657"/>
      <c r="E49" s="565">
        <v>1</v>
      </c>
      <c r="F49" s="566" t="s">
        <v>490</v>
      </c>
      <c r="I49" s="586">
        <v>1</v>
      </c>
    </row>
    <row r="50" spans="1:12" s="558" customFormat="1" ht="4.5" customHeight="1" x14ac:dyDescent="0.2">
      <c r="A50" s="662"/>
      <c r="B50" s="656"/>
      <c r="C50" s="568"/>
      <c r="D50" s="569"/>
      <c r="E50" s="567"/>
      <c r="F50" s="572"/>
      <c r="I50" s="567"/>
    </row>
    <row r="51" spans="1:12" s="558" customFormat="1" x14ac:dyDescent="0.2">
      <c r="A51" s="662"/>
      <c r="B51" s="656"/>
      <c r="C51" s="665" t="s">
        <v>604</v>
      </c>
      <c r="D51" s="666"/>
      <c r="E51" s="590"/>
      <c r="F51" s="591" t="s">
        <v>490</v>
      </c>
      <c r="G51" s="592"/>
      <c r="H51" s="592"/>
      <c r="I51" s="593"/>
    </row>
    <row r="52" spans="1:12" s="433" customFormat="1" x14ac:dyDescent="0.2">
      <c r="A52" s="639"/>
      <c r="B52" s="578"/>
      <c r="C52" s="569"/>
      <c r="D52" s="569"/>
      <c r="E52" s="567"/>
      <c r="F52" s="569"/>
      <c r="I52" s="567"/>
    </row>
    <row r="53" spans="1:12" customFormat="1" x14ac:dyDescent="0.25">
      <c r="A53" s="556"/>
      <c r="B53" s="612"/>
      <c r="D53" s="667" t="s">
        <v>626</v>
      </c>
      <c r="E53" s="668"/>
      <c r="F53" s="668"/>
      <c r="G53" s="668"/>
      <c r="I53" s="667" t="s">
        <v>625</v>
      </c>
      <c r="J53" s="668"/>
      <c r="K53" s="668"/>
      <c r="L53" s="668"/>
    </row>
    <row r="54" spans="1:12" customFormat="1" ht="42" customHeight="1" x14ac:dyDescent="0.25">
      <c r="A54" s="556"/>
      <c r="B54" s="563"/>
      <c r="C54" s="626" t="s">
        <v>683</v>
      </c>
      <c r="D54" s="617" t="s">
        <v>690</v>
      </c>
      <c r="E54" s="614" t="s">
        <v>679</v>
      </c>
      <c r="F54" s="614" t="s">
        <v>700</v>
      </c>
      <c r="G54" s="633" t="s">
        <v>681</v>
      </c>
      <c r="H54" s="614"/>
      <c r="I54" s="617" t="s">
        <v>690</v>
      </c>
      <c r="J54" s="614" t="s">
        <v>679</v>
      </c>
      <c r="K54" s="614" t="s">
        <v>680</v>
      </c>
      <c r="L54" s="633" t="s">
        <v>681</v>
      </c>
    </row>
    <row r="55" spans="1:12" customFormat="1" ht="30" customHeight="1" x14ac:dyDescent="0.25">
      <c r="A55" s="643" t="s">
        <v>697</v>
      </c>
      <c r="B55" s="646" t="s">
        <v>658</v>
      </c>
      <c r="C55" s="616" t="s">
        <v>682</v>
      </c>
      <c r="D55" s="619">
        <v>0.2</v>
      </c>
      <c r="E55" s="620">
        <v>0.5</v>
      </c>
      <c r="F55" s="620">
        <v>0.25</v>
      </c>
      <c r="G55" s="620">
        <v>0.05</v>
      </c>
      <c r="I55" s="620">
        <v>0.2</v>
      </c>
      <c r="J55" s="620">
        <v>0.5</v>
      </c>
      <c r="K55" s="620">
        <v>0.25</v>
      </c>
      <c r="L55" s="620">
        <v>0.05</v>
      </c>
    </row>
    <row r="56" spans="1:12" customFormat="1" x14ac:dyDescent="0.25">
      <c r="A56" s="644"/>
      <c r="B56" s="647"/>
      <c r="C56" s="616"/>
      <c r="D56" s="648" t="s">
        <v>688</v>
      </c>
      <c r="E56" s="649"/>
      <c r="F56" s="650"/>
      <c r="I56" s="614"/>
      <c r="J56" s="614"/>
      <c r="K56" s="614"/>
    </row>
    <row r="57" spans="1:12" customFormat="1" x14ac:dyDescent="0.25">
      <c r="A57" s="644"/>
      <c r="B57" s="646" t="s">
        <v>500</v>
      </c>
      <c r="C57" s="616" t="s">
        <v>19</v>
      </c>
      <c r="D57" s="613">
        <v>1</v>
      </c>
      <c r="E57" s="613">
        <v>2</v>
      </c>
      <c r="F57" s="613">
        <v>2</v>
      </c>
      <c r="I57" s="613">
        <v>1</v>
      </c>
      <c r="J57" s="613">
        <v>2</v>
      </c>
      <c r="K57" s="613">
        <v>2</v>
      </c>
    </row>
    <row r="58" spans="1:12" customFormat="1" x14ac:dyDescent="0.25">
      <c r="A58" s="644"/>
      <c r="B58" s="651"/>
      <c r="C58" s="615" t="s">
        <v>428</v>
      </c>
      <c r="D58" s="613">
        <v>1</v>
      </c>
      <c r="E58" s="613">
        <v>1</v>
      </c>
      <c r="F58" s="613">
        <v>2</v>
      </c>
      <c r="I58" s="613">
        <v>1</v>
      </c>
      <c r="J58" s="613">
        <v>1</v>
      </c>
      <c r="K58" s="613">
        <v>2</v>
      </c>
    </row>
    <row r="59" spans="1:12" customFormat="1" x14ac:dyDescent="0.25">
      <c r="A59" s="644"/>
      <c r="B59" s="651"/>
      <c r="C59" s="615" t="s">
        <v>430</v>
      </c>
      <c r="D59" s="613">
        <v>0</v>
      </c>
      <c r="E59" s="613">
        <v>6</v>
      </c>
      <c r="F59" s="613">
        <v>6</v>
      </c>
      <c r="I59" s="613">
        <v>0</v>
      </c>
      <c r="J59" s="613">
        <v>6</v>
      </c>
      <c r="K59" s="613">
        <v>6</v>
      </c>
    </row>
    <row r="60" spans="1:12" customFormat="1" x14ac:dyDescent="0.25">
      <c r="A60" s="644"/>
      <c r="B60" s="651"/>
      <c r="C60" s="615" t="s">
        <v>653</v>
      </c>
      <c r="D60" s="613">
        <v>1</v>
      </c>
      <c r="E60" s="613">
        <v>1</v>
      </c>
      <c r="F60" s="613">
        <v>1</v>
      </c>
      <c r="I60" s="613">
        <v>1</v>
      </c>
      <c r="J60" s="613">
        <v>1</v>
      </c>
      <c r="K60" s="613">
        <v>1</v>
      </c>
    </row>
    <row r="61" spans="1:12" customFormat="1" x14ac:dyDescent="0.25">
      <c r="A61" s="644"/>
      <c r="B61" s="635"/>
      <c r="C61" s="615" t="s">
        <v>699</v>
      </c>
      <c r="D61" s="613">
        <v>2</v>
      </c>
      <c r="E61" s="613">
        <v>2</v>
      </c>
      <c r="F61" s="613">
        <v>2</v>
      </c>
      <c r="I61" s="636">
        <v>2</v>
      </c>
      <c r="J61" s="637">
        <v>2</v>
      </c>
      <c r="K61" s="638">
        <v>2</v>
      </c>
    </row>
    <row r="62" spans="1:12" customFormat="1" x14ac:dyDescent="0.25">
      <c r="A62" s="644"/>
      <c r="B62" s="618"/>
      <c r="C62" s="615"/>
      <c r="D62" s="652" t="s">
        <v>689</v>
      </c>
      <c r="E62" s="653"/>
      <c r="F62" s="654"/>
      <c r="I62" s="613"/>
      <c r="J62" s="613"/>
      <c r="K62" s="613"/>
    </row>
    <row r="63" spans="1:12" customFormat="1" ht="15" customHeight="1" x14ac:dyDescent="0.25">
      <c r="A63" s="644"/>
      <c r="B63" s="655" t="s">
        <v>272</v>
      </c>
      <c r="C63" s="616" t="s">
        <v>702</v>
      </c>
      <c r="D63" s="613">
        <v>3</v>
      </c>
      <c r="E63" s="613">
        <v>3</v>
      </c>
      <c r="F63" s="613">
        <v>6</v>
      </c>
      <c r="I63" s="613">
        <v>3</v>
      </c>
      <c r="J63" s="613">
        <v>3</v>
      </c>
      <c r="K63" s="613">
        <v>6</v>
      </c>
    </row>
    <row r="64" spans="1:12" customFormat="1" x14ac:dyDescent="0.25">
      <c r="A64" s="644"/>
      <c r="B64" s="655"/>
      <c r="C64" s="616" t="s">
        <v>691</v>
      </c>
      <c r="D64" s="613">
        <v>2</v>
      </c>
      <c r="E64" s="613">
        <v>2</v>
      </c>
      <c r="F64" s="613">
        <v>4</v>
      </c>
      <c r="I64" s="613">
        <v>2</v>
      </c>
      <c r="J64" s="613">
        <v>2</v>
      </c>
      <c r="K64" s="613">
        <v>4</v>
      </c>
    </row>
    <row r="65" spans="1:11" customFormat="1" x14ac:dyDescent="0.25">
      <c r="A65" s="644"/>
      <c r="B65" s="655"/>
      <c r="C65" s="616" t="s">
        <v>692</v>
      </c>
      <c r="D65" s="613">
        <v>2</v>
      </c>
      <c r="E65" s="613">
        <v>2</v>
      </c>
      <c r="F65" s="613">
        <v>4</v>
      </c>
      <c r="I65" s="613">
        <v>2</v>
      </c>
      <c r="J65" s="613">
        <v>2</v>
      </c>
      <c r="K65" s="613">
        <v>4</v>
      </c>
    </row>
    <row r="66" spans="1:11" customFormat="1" x14ac:dyDescent="0.25">
      <c r="A66" s="644"/>
      <c r="B66" s="655"/>
      <c r="C66" s="616" t="s">
        <v>58</v>
      </c>
      <c r="D66" s="613">
        <v>1</v>
      </c>
      <c r="E66" s="613">
        <v>1</v>
      </c>
      <c r="F66" s="613">
        <v>2</v>
      </c>
      <c r="I66" s="613">
        <v>1</v>
      </c>
      <c r="J66" s="613">
        <v>1</v>
      </c>
      <c r="K66" s="613">
        <v>2</v>
      </c>
    </row>
    <row r="67" spans="1:11" customFormat="1" x14ac:dyDescent="0.25">
      <c r="A67" s="644"/>
      <c r="B67" s="655"/>
      <c r="C67" s="616" t="s">
        <v>645</v>
      </c>
      <c r="D67" s="613">
        <v>1</v>
      </c>
      <c r="E67" s="613">
        <v>1</v>
      </c>
      <c r="F67" s="613">
        <v>1</v>
      </c>
      <c r="I67" s="613">
        <v>1</v>
      </c>
      <c r="J67" s="613">
        <v>1</v>
      </c>
      <c r="K67" s="613">
        <v>1</v>
      </c>
    </row>
    <row r="68" spans="1:11" customFormat="1" x14ac:dyDescent="0.25">
      <c r="A68" s="644"/>
      <c r="B68" s="655"/>
      <c r="C68" s="616" t="s">
        <v>646</v>
      </c>
      <c r="D68" s="613">
        <v>1</v>
      </c>
      <c r="E68" s="613">
        <v>1</v>
      </c>
      <c r="F68" s="613">
        <v>2</v>
      </c>
      <c r="I68" s="613">
        <v>1</v>
      </c>
      <c r="J68" s="613">
        <v>1</v>
      </c>
      <c r="K68" s="613">
        <v>2</v>
      </c>
    </row>
    <row r="69" spans="1:11" customFormat="1" x14ac:dyDescent="0.25">
      <c r="A69" s="644"/>
      <c r="B69" s="655"/>
      <c r="C69" s="616" t="s">
        <v>647</v>
      </c>
      <c r="D69" s="613">
        <v>1</v>
      </c>
      <c r="E69" s="613">
        <v>1</v>
      </c>
      <c r="F69" s="613">
        <v>2</v>
      </c>
      <c r="I69" s="613">
        <v>1</v>
      </c>
      <c r="J69" s="613">
        <v>1</v>
      </c>
      <c r="K69" s="613">
        <v>2</v>
      </c>
    </row>
    <row r="70" spans="1:11" customFormat="1" x14ac:dyDescent="0.25">
      <c r="A70" s="644"/>
      <c r="B70" s="655"/>
      <c r="C70" s="616" t="s">
        <v>648</v>
      </c>
      <c r="D70" s="613">
        <v>1</v>
      </c>
      <c r="E70" s="613">
        <v>1</v>
      </c>
      <c r="F70" s="613">
        <v>2</v>
      </c>
      <c r="I70" s="613">
        <v>1</v>
      </c>
      <c r="J70" s="613">
        <v>1</v>
      </c>
      <c r="K70" s="613">
        <v>2</v>
      </c>
    </row>
    <row r="71" spans="1:11" customFormat="1" x14ac:dyDescent="0.25">
      <c r="A71" s="644"/>
      <c r="B71" s="655"/>
      <c r="C71" s="616" t="s">
        <v>649</v>
      </c>
      <c r="D71" s="613">
        <v>1</v>
      </c>
      <c r="E71" s="613">
        <v>1</v>
      </c>
      <c r="F71" s="613">
        <v>2</v>
      </c>
      <c r="I71" s="613">
        <v>1</v>
      </c>
      <c r="J71" s="613">
        <v>1</v>
      </c>
      <c r="K71" s="613">
        <v>2</v>
      </c>
    </row>
    <row r="72" spans="1:11" customFormat="1" x14ac:dyDescent="0.25">
      <c r="A72" s="644"/>
      <c r="B72" s="655"/>
      <c r="C72" s="616" t="s">
        <v>651</v>
      </c>
      <c r="D72" s="613">
        <v>1</v>
      </c>
      <c r="E72" s="613">
        <v>1</v>
      </c>
      <c r="F72" s="613">
        <v>2</v>
      </c>
      <c r="I72" s="613">
        <v>1</v>
      </c>
      <c r="J72" s="613">
        <v>1</v>
      </c>
      <c r="K72" s="613">
        <v>2</v>
      </c>
    </row>
    <row r="73" spans="1:11" customFormat="1" x14ac:dyDescent="0.25">
      <c r="A73" s="644"/>
      <c r="B73" s="655"/>
      <c r="C73" s="616" t="s">
        <v>281</v>
      </c>
      <c r="D73" s="613">
        <v>1</v>
      </c>
      <c r="E73" s="613">
        <v>1</v>
      </c>
      <c r="F73" s="613">
        <v>1</v>
      </c>
      <c r="I73" s="613">
        <v>1</v>
      </c>
      <c r="J73" s="613">
        <v>1</v>
      </c>
      <c r="K73" s="613">
        <v>1</v>
      </c>
    </row>
    <row r="74" spans="1:11" customFormat="1" x14ac:dyDescent="0.25">
      <c r="A74" s="645"/>
      <c r="B74" s="655"/>
      <c r="C74" s="616" t="s">
        <v>693</v>
      </c>
      <c r="D74" s="613">
        <v>0.5</v>
      </c>
      <c r="E74" s="613">
        <v>1</v>
      </c>
      <c r="F74" s="613">
        <v>1</v>
      </c>
      <c r="I74" s="613">
        <v>0.5</v>
      </c>
      <c r="J74" s="613">
        <v>1</v>
      </c>
      <c r="K74" s="613">
        <v>1</v>
      </c>
    </row>
    <row r="75" spans="1:11" customFormat="1" x14ac:dyDescent="0.25">
      <c r="A75" s="556"/>
      <c r="B75" s="563"/>
      <c r="C75" s="612"/>
    </row>
    <row r="76" spans="1:11" s="558" customFormat="1" x14ac:dyDescent="0.25">
      <c r="A76" s="564"/>
      <c r="B76" s="563"/>
      <c r="C76" s="570"/>
      <c r="D76" s="559"/>
      <c r="E76" s="560"/>
      <c r="F76" s="561"/>
      <c r="I76" s="560"/>
    </row>
    <row r="77" spans="1:11" s="558" customFormat="1" x14ac:dyDescent="0.25">
      <c r="A77" s="564"/>
      <c r="B77" s="563"/>
      <c r="C77" s="657" t="s">
        <v>634</v>
      </c>
      <c r="D77" s="657"/>
      <c r="E77" s="603">
        <v>6.9000000000000006E-2</v>
      </c>
      <c r="F77" s="601" t="s">
        <v>476</v>
      </c>
      <c r="I77" s="587">
        <v>6.9000000000000006E-2</v>
      </c>
    </row>
    <row r="78" spans="1:11" s="558" customFormat="1" x14ac:dyDescent="0.25">
      <c r="A78" s="564"/>
      <c r="B78" s="563"/>
      <c r="C78" s="657" t="s">
        <v>635</v>
      </c>
      <c r="D78" s="657"/>
      <c r="E78" s="603">
        <v>0.3</v>
      </c>
      <c r="F78" s="601" t="s">
        <v>636</v>
      </c>
      <c r="I78" s="587">
        <v>0.3</v>
      </c>
    </row>
    <row r="79" spans="1:11" s="558" customFormat="1" x14ac:dyDescent="0.2">
      <c r="A79" s="662" t="s">
        <v>605</v>
      </c>
      <c r="B79" s="660" t="s">
        <v>500</v>
      </c>
      <c r="C79" s="657" t="s">
        <v>496</v>
      </c>
      <c r="D79" s="657"/>
      <c r="E79" s="565">
        <v>2</v>
      </c>
      <c r="F79" s="566" t="s">
        <v>494</v>
      </c>
      <c r="I79" s="586">
        <v>2</v>
      </c>
    </row>
    <row r="80" spans="1:11" s="558" customFormat="1" x14ac:dyDescent="0.2">
      <c r="A80" s="662"/>
      <c r="B80" s="660"/>
      <c r="C80" s="657" t="s">
        <v>275</v>
      </c>
      <c r="D80" s="657"/>
      <c r="E80" s="565">
        <v>1</v>
      </c>
      <c r="F80" s="566" t="s">
        <v>494</v>
      </c>
      <c r="I80" s="586">
        <v>1</v>
      </c>
    </row>
    <row r="81" spans="1:9" s="558" customFormat="1" x14ac:dyDescent="0.2">
      <c r="A81" s="662"/>
      <c r="B81" s="660"/>
      <c r="C81" s="657" t="s">
        <v>481</v>
      </c>
      <c r="D81" s="657"/>
      <c r="E81" s="565">
        <v>1</v>
      </c>
      <c r="F81" s="566" t="s">
        <v>494</v>
      </c>
      <c r="I81" s="586">
        <v>1</v>
      </c>
    </row>
    <row r="82" spans="1:9" s="558" customFormat="1" x14ac:dyDescent="0.2">
      <c r="A82" s="662"/>
      <c r="B82" s="660"/>
      <c r="C82" s="657" t="s">
        <v>478</v>
      </c>
      <c r="D82" s="657"/>
      <c r="E82" s="565">
        <v>1</v>
      </c>
      <c r="F82" s="566" t="s">
        <v>494</v>
      </c>
      <c r="I82" s="586">
        <v>1</v>
      </c>
    </row>
    <row r="83" spans="1:9" s="558" customFormat="1" x14ac:dyDescent="0.2">
      <c r="A83" s="662"/>
      <c r="B83" s="660"/>
      <c r="C83" s="657" t="s">
        <v>482</v>
      </c>
      <c r="D83" s="573" t="s">
        <v>535</v>
      </c>
      <c r="E83" s="574">
        <v>0.13800000000000001</v>
      </c>
      <c r="F83" s="566" t="s">
        <v>501</v>
      </c>
      <c r="I83" s="588">
        <v>0.13800000000000001</v>
      </c>
    </row>
    <row r="84" spans="1:9" s="558" customFormat="1" x14ac:dyDescent="0.2">
      <c r="A84" s="662"/>
      <c r="B84" s="660"/>
      <c r="C84" s="657"/>
      <c r="D84" s="573" t="s">
        <v>606</v>
      </c>
      <c r="E84" s="565">
        <v>1</v>
      </c>
      <c r="F84" s="566" t="s">
        <v>494</v>
      </c>
      <c r="I84" s="586">
        <v>1</v>
      </c>
    </row>
    <row r="85" spans="1:9" s="558" customFormat="1" x14ac:dyDescent="0.2">
      <c r="A85" s="662"/>
      <c r="B85" s="660"/>
      <c r="C85" s="657" t="s">
        <v>428</v>
      </c>
      <c r="D85" s="657"/>
      <c r="E85" s="565">
        <v>2</v>
      </c>
      <c r="F85" s="566" t="s">
        <v>494</v>
      </c>
      <c r="I85" s="586">
        <v>2</v>
      </c>
    </row>
    <row r="86" spans="1:9" s="558" customFormat="1" x14ac:dyDescent="0.2">
      <c r="A86" s="662"/>
      <c r="B86" s="660"/>
      <c r="C86" s="657" t="s">
        <v>313</v>
      </c>
      <c r="D86" s="657"/>
      <c r="E86" s="565">
        <v>2</v>
      </c>
      <c r="F86" s="566" t="s">
        <v>494</v>
      </c>
      <c r="I86" s="586">
        <v>2</v>
      </c>
    </row>
    <row r="87" spans="1:9" s="558" customFormat="1" x14ac:dyDescent="0.2">
      <c r="A87" s="662"/>
      <c r="B87" s="660"/>
      <c r="C87" s="657" t="s">
        <v>429</v>
      </c>
      <c r="D87" s="657"/>
      <c r="E87" s="565">
        <v>2</v>
      </c>
      <c r="F87" s="566" t="s">
        <v>494</v>
      </c>
      <c r="I87" s="586">
        <v>2</v>
      </c>
    </row>
    <row r="88" spans="1:9" s="558" customFormat="1" x14ac:dyDescent="0.2">
      <c r="A88" s="662"/>
      <c r="B88" s="660"/>
      <c r="C88" s="657" t="s">
        <v>483</v>
      </c>
      <c r="D88" s="657"/>
      <c r="E88" s="565">
        <v>2</v>
      </c>
      <c r="F88" s="566" t="s">
        <v>494</v>
      </c>
      <c r="I88" s="586">
        <v>2</v>
      </c>
    </row>
    <row r="89" spans="1:9" s="558" customFormat="1" x14ac:dyDescent="0.2">
      <c r="A89" s="662"/>
      <c r="B89" s="660"/>
      <c r="C89" s="657" t="s">
        <v>301</v>
      </c>
      <c r="D89" s="657"/>
      <c r="E89" s="565">
        <v>1</v>
      </c>
      <c r="F89" s="566" t="s">
        <v>494</v>
      </c>
      <c r="I89" s="586">
        <v>1</v>
      </c>
    </row>
    <row r="90" spans="1:9" s="558" customFormat="1" x14ac:dyDescent="0.2">
      <c r="A90" s="662"/>
      <c r="B90" s="660"/>
      <c r="C90" s="657" t="s">
        <v>312</v>
      </c>
      <c r="D90" s="657"/>
      <c r="E90" s="565">
        <v>2</v>
      </c>
      <c r="F90" s="566" t="s">
        <v>494</v>
      </c>
      <c r="I90" s="586">
        <v>2</v>
      </c>
    </row>
    <row r="91" spans="1:9" s="558" customFormat="1" x14ac:dyDescent="0.2">
      <c r="A91" s="662"/>
      <c r="B91" s="660"/>
      <c r="C91" s="657" t="s">
        <v>513</v>
      </c>
      <c r="D91" s="657"/>
      <c r="E91" s="565">
        <v>1</v>
      </c>
      <c r="F91" s="566" t="s">
        <v>494</v>
      </c>
      <c r="I91" s="586">
        <v>1</v>
      </c>
    </row>
    <row r="92" spans="1:9" s="558" customFormat="1" x14ac:dyDescent="0.2">
      <c r="A92" s="662"/>
      <c r="B92" s="660"/>
      <c r="C92" s="657" t="s">
        <v>430</v>
      </c>
      <c r="D92" s="657"/>
      <c r="E92" s="565">
        <v>2</v>
      </c>
      <c r="F92" s="566" t="s">
        <v>494</v>
      </c>
      <c r="I92" s="586">
        <v>2</v>
      </c>
    </row>
    <row r="93" spans="1:9" s="558" customFormat="1" ht="5.0999999999999996" customHeight="1" x14ac:dyDescent="0.2">
      <c r="A93" s="662"/>
      <c r="B93" s="567"/>
      <c r="C93" s="568"/>
      <c r="D93" s="569"/>
      <c r="E93" s="567"/>
      <c r="F93" s="569"/>
      <c r="I93" s="567"/>
    </row>
    <row r="94" spans="1:9" s="558" customFormat="1" x14ac:dyDescent="0.2">
      <c r="A94" s="662"/>
      <c r="B94" s="656" t="s">
        <v>502</v>
      </c>
      <c r="C94" s="659" t="s">
        <v>218</v>
      </c>
      <c r="D94" s="657"/>
      <c r="E94" s="565">
        <v>1</v>
      </c>
      <c r="F94" s="566" t="s">
        <v>495</v>
      </c>
      <c r="I94" s="586">
        <v>1</v>
      </c>
    </row>
    <row r="95" spans="1:9" s="558" customFormat="1" x14ac:dyDescent="0.2">
      <c r="A95" s="662"/>
      <c r="B95" s="656"/>
      <c r="C95" s="659" t="s">
        <v>486</v>
      </c>
      <c r="D95" s="657"/>
      <c r="E95" s="565">
        <v>0.25</v>
      </c>
      <c r="F95" s="566" t="s">
        <v>495</v>
      </c>
      <c r="I95" s="586">
        <v>0.25</v>
      </c>
    </row>
    <row r="96" spans="1:9" s="558" customFormat="1" x14ac:dyDescent="0.2">
      <c r="A96" s="662"/>
      <c r="B96" s="656"/>
      <c r="C96" s="659" t="s">
        <v>278</v>
      </c>
      <c r="D96" s="657"/>
      <c r="E96" s="565">
        <v>0.25</v>
      </c>
      <c r="F96" s="566" t="s">
        <v>495</v>
      </c>
      <c r="I96" s="586">
        <v>0.25</v>
      </c>
    </row>
    <row r="97" spans="1:9" s="558" customFormat="1" x14ac:dyDescent="0.2">
      <c r="A97" s="662"/>
      <c r="B97" s="656"/>
      <c r="C97" s="659" t="s">
        <v>52</v>
      </c>
      <c r="D97" s="657"/>
      <c r="E97" s="565">
        <v>0.25</v>
      </c>
      <c r="F97" s="566" t="s">
        <v>495</v>
      </c>
      <c r="I97" s="586">
        <v>0.25</v>
      </c>
    </row>
    <row r="98" spans="1:9" s="558" customFormat="1" x14ac:dyDescent="0.2">
      <c r="A98" s="662"/>
      <c r="B98" s="656"/>
      <c r="C98" s="659" t="s">
        <v>488</v>
      </c>
      <c r="D98" s="657"/>
      <c r="E98" s="565">
        <v>0.25</v>
      </c>
      <c r="F98" s="566" t="s">
        <v>495</v>
      </c>
      <c r="I98" s="586">
        <v>0.25</v>
      </c>
    </row>
    <row r="99" spans="1:9" s="558" customFormat="1" x14ac:dyDescent="0.2">
      <c r="A99" s="662"/>
      <c r="B99" s="656"/>
      <c r="C99" s="659" t="s">
        <v>281</v>
      </c>
      <c r="D99" s="657"/>
      <c r="E99" s="565">
        <v>1</v>
      </c>
      <c r="F99" s="566" t="s">
        <v>495</v>
      </c>
      <c r="I99" s="586">
        <v>1</v>
      </c>
    </row>
    <row r="100" spans="1:9" s="558" customFormat="1" x14ac:dyDescent="0.2">
      <c r="A100" s="662"/>
      <c r="B100" s="656"/>
      <c r="C100" s="659" t="s">
        <v>283</v>
      </c>
      <c r="D100" s="657"/>
      <c r="E100" s="565">
        <v>1</v>
      </c>
      <c r="F100" s="566" t="s">
        <v>495</v>
      </c>
      <c r="I100" s="586">
        <v>1</v>
      </c>
    </row>
    <row r="101" spans="1:9" s="558" customFormat="1" x14ac:dyDescent="0.2">
      <c r="A101" s="662"/>
      <c r="B101" s="656"/>
      <c r="C101" s="659" t="s">
        <v>489</v>
      </c>
      <c r="D101" s="657"/>
      <c r="E101" s="565">
        <v>0.2</v>
      </c>
      <c r="F101" s="566" t="s">
        <v>495</v>
      </c>
      <c r="I101" s="586">
        <v>0.2</v>
      </c>
    </row>
    <row r="102" spans="1:9" s="558" customFormat="1" x14ac:dyDescent="0.2">
      <c r="A102" s="662"/>
      <c r="B102" s="656"/>
      <c r="C102" s="659" t="s">
        <v>498</v>
      </c>
      <c r="D102" s="657"/>
      <c r="E102" s="565">
        <v>1</v>
      </c>
      <c r="F102" s="566" t="s">
        <v>495</v>
      </c>
      <c r="I102" s="586">
        <v>1</v>
      </c>
    </row>
    <row r="103" spans="1:9" s="558" customFormat="1" ht="5.0999999999999996" customHeight="1" x14ac:dyDescent="0.2">
      <c r="A103" s="662"/>
      <c r="B103" s="656"/>
      <c r="C103" s="568"/>
      <c r="D103" s="569"/>
      <c r="E103" s="567"/>
      <c r="F103" s="572"/>
      <c r="I103" s="567"/>
    </row>
    <row r="104" spans="1:9" s="558" customFormat="1" x14ac:dyDescent="0.2">
      <c r="A104" s="662"/>
      <c r="B104" s="656"/>
      <c r="C104" s="659" t="s">
        <v>604</v>
      </c>
      <c r="D104" s="657"/>
      <c r="E104" s="565"/>
      <c r="F104" s="566" t="s">
        <v>495</v>
      </c>
      <c r="I104" s="586" t="s">
        <v>628</v>
      </c>
    </row>
    <row r="105" spans="1:9" s="558" customFormat="1" x14ac:dyDescent="0.25">
      <c r="A105" s="564"/>
      <c r="B105" s="563"/>
      <c r="C105" s="562"/>
      <c r="D105" s="557"/>
      <c r="E105" s="560"/>
      <c r="F105" s="561"/>
      <c r="I105" s="560"/>
    </row>
    <row r="106" spans="1:9" s="558" customFormat="1" hidden="1" x14ac:dyDescent="0.2">
      <c r="A106" s="662" t="s">
        <v>607</v>
      </c>
      <c r="B106" s="660" t="s">
        <v>441</v>
      </c>
      <c r="C106" s="659" t="s">
        <v>608</v>
      </c>
      <c r="D106" s="573" t="s">
        <v>522</v>
      </c>
      <c r="E106" s="571">
        <v>0.12</v>
      </c>
      <c r="F106" s="575" t="s">
        <v>439</v>
      </c>
      <c r="I106" s="587">
        <v>0.12</v>
      </c>
    </row>
    <row r="107" spans="1:9" s="558" customFormat="1" hidden="1" x14ac:dyDescent="0.2">
      <c r="A107" s="662"/>
      <c r="B107" s="660"/>
      <c r="C107" s="659"/>
      <c r="D107" s="573" t="s">
        <v>618</v>
      </c>
      <c r="E107" s="571">
        <v>1</v>
      </c>
      <c r="F107" s="566" t="s">
        <v>464</v>
      </c>
      <c r="I107" s="587">
        <v>1</v>
      </c>
    </row>
    <row r="108" spans="1:9" s="558" customFormat="1" ht="5.0999999999999996" hidden="1" customHeight="1" x14ac:dyDescent="0.2">
      <c r="A108" s="662"/>
      <c r="B108" s="660"/>
      <c r="C108" s="569"/>
      <c r="D108" s="569"/>
      <c r="E108" s="576"/>
      <c r="F108" s="569"/>
      <c r="I108" s="576"/>
    </row>
    <row r="109" spans="1:9" s="558" customFormat="1" hidden="1" x14ac:dyDescent="0.2">
      <c r="A109" s="662"/>
      <c r="B109" s="660"/>
      <c r="C109" s="659" t="s">
        <v>609</v>
      </c>
      <c r="D109" s="573" t="s">
        <v>522</v>
      </c>
      <c r="E109" s="571">
        <v>0.82</v>
      </c>
      <c r="F109" s="575" t="s">
        <v>439</v>
      </c>
      <c r="I109" s="587">
        <v>0.82</v>
      </c>
    </row>
    <row r="110" spans="1:9" s="558" customFormat="1" ht="30" hidden="1" customHeight="1" x14ac:dyDescent="0.2">
      <c r="A110" s="662"/>
      <c r="B110" s="660"/>
      <c r="C110" s="659"/>
      <c r="D110" s="657" t="s">
        <v>619</v>
      </c>
      <c r="E110" s="657"/>
      <c r="F110" s="657"/>
      <c r="I110" s="583"/>
    </row>
    <row r="111" spans="1:9" s="558" customFormat="1" ht="5.0999999999999996" hidden="1" customHeight="1" x14ac:dyDescent="0.2">
      <c r="A111" s="662"/>
      <c r="B111" s="660"/>
      <c r="C111" s="569"/>
      <c r="D111" s="577"/>
      <c r="E111" s="576"/>
      <c r="F111" s="569"/>
      <c r="I111" s="576"/>
    </row>
    <row r="112" spans="1:9" s="558" customFormat="1" hidden="1" x14ac:dyDescent="0.2">
      <c r="A112" s="662"/>
      <c r="B112" s="660"/>
      <c r="C112" s="659" t="s">
        <v>610</v>
      </c>
      <c r="D112" s="573" t="s">
        <v>522</v>
      </c>
      <c r="E112" s="571">
        <v>0.04</v>
      </c>
      <c r="F112" s="575" t="s">
        <v>439</v>
      </c>
      <c r="I112" s="587">
        <v>0.04</v>
      </c>
    </row>
    <row r="113" spans="1:9" s="558" customFormat="1" hidden="1" x14ac:dyDescent="0.2">
      <c r="A113" s="662"/>
      <c r="B113" s="660"/>
      <c r="C113" s="659"/>
      <c r="D113" s="573" t="s">
        <v>620</v>
      </c>
      <c r="E113" s="571">
        <v>1</v>
      </c>
      <c r="F113" s="566" t="s">
        <v>466</v>
      </c>
      <c r="I113" s="587">
        <v>1</v>
      </c>
    </row>
    <row r="114" spans="1:9" s="558" customFormat="1" ht="5.0999999999999996" hidden="1" customHeight="1" x14ac:dyDescent="0.2">
      <c r="A114" s="662"/>
      <c r="B114" s="660"/>
      <c r="C114" s="569"/>
      <c r="D114" s="569"/>
      <c r="E114" s="576"/>
      <c r="F114" s="569"/>
      <c r="I114" s="576"/>
    </row>
    <row r="115" spans="1:9" s="558" customFormat="1" hidden="1" x14ac:dyDescent="0.2">
      <c r="A115" s="662"/>
      <c r="B115" s="660"/>
      <c r="C115" s="659" t="s">
        <v>611</v>
      </c>
      <c r="D115" s="573" t="s">
        <v>522</v>
      </c>
      <c r="E115" s="571">
        <v>0.02</v>
      </c>
      <c r="F115" s="575" t="s">
        <v>439</v>
      </c>
      <c r="I115" s="587">
        <v>0.02</v>
      </c>
    </row>
    <row r="116" spans="1:9" s="558" customFormat="1" hidden="1" x14ac:dyDescent="0.2">
      <c r="A116" s="662"/>
      <c r="B116" s="660"/>
      <c r="C116" s="659"/>
      <c r="D116" s="573" t="s">
        <v>621</v>
      </c>
      <c r="E116" s="571">
        <v>0.36499999999999999</v>
      </c>
      <c r="F116" s="566" t="s">
        <v>470</v>
      </c>
      <c r="I116" s="587">
        <v>0.36499999999999999</v>
      </c>
    </row>
    <row r="117" spans="1:9" s="558" customFormat="1" ht="30" hidden="1" x14ac:dyDescent="0.2">
      <c r="A117" s="662"/>
      <c r="B117" s="660"/>
      <c r="C117" s="659"/>
      <c r="D117" s="573" t="s">
        <v>622</v>
      </c>
      <c r="E117" s="571">
        <v>0.27</v>
      </c>
      <c r="F117" s="566" t="s">
        <v>470</v>
      </c>
      <c r="I117" s="587">
        <v>0.27</v>
      </c>
    </row>
    <row r="118" spans="1:9" s="558" customFormat="1" hidden="1" x14ac:dyDescent="0.2">
      <c r="A118" s="662"/>
      <c r="B118" s="660"/>
      <c r="C118" s="659"/>
      <c r="D118" s="573" t="s">
        <v>623</v>
      </c>
      <c r="E118" s="571">
        <v>0.36499999999999999</v>
      </c>
      <c r="F118" s="566" t="s">
        <v>470</v>
      </c>
      <c r="I118" s="587">
        <v>0.36499999999999999</v>
      </c>
    </row>
    <row r="119" spans="1:9" s="558" customFormat="1" ht="5.0999999999999996" hidden="1" customHeight="1" x14ac:dyDescent="0.2">
      <c r="A119" s="662"/>
      <c r="B119" s="578"/>
      <c r="C119" s="579"/>
      <c r="D119" s="577"/>
      <c r="E119" s="567"/>
      <c r="F119" s="572"/>
      <c r="I119" s="567"/>
    </row>
    <row r="120" spans="1:9" s="558" customFormat="1" hidden="1" x14ac:dyDescent="0.2">
      <c r="A120" s="662"/>
      <c r="B120" s="660" t="s">
        <v>461</v>
      </c>
      <c r="C120" s="657" t="s">
        <v>612</v>
      </c>
      <c r="D120" s="657"/>
      <c r="E120" s="565">
        <v>1</v>
      </c>
      <c r="F120" s="566" t="s">
        <v>524</v>
      </c>
      <c r="I120" s="586">
        <v>1</v>
      </c>
    </row>
    <row r="121" spans="1:9" s="558" customFormat="1" hidden="1" x14ac:dyDescent="0.2">
      <c r="A121" s="662"/>
      <c r="B121" s="660"/>
      <c r="C121" s="657" t="s">
        <v>428</v>
      </c>
      <c r="D121" s="657"/>
      <c r="E121" s="565">
        <v>1</v>
      </c>
      <c r="F121" s="566" t="s">
        <v>524</v>
      </c>
      <c r="I121" s="586">
        <v>1</v>
      </c>
    </row>
    <row r="122" spans="1:9" s="558" customFormat="1" hidden="1" x14ac:dyDescent="0.2">
      <c r="A122" s="662"/>
      <c r="B122" s="660"/>
      <c r="C122" s="657" t="s">
        <v>301</v>
      </c>
      <c r="D122" s="657"/>
      <c r="E122" s="580">
        <v>0.25</v>
      </c>
      <c r="F122" s="566" t="s">
        <v>524</v>
      </c>
      <c r="I122" s="589">
        <v>0.25</v>
      </c>
    </row>
    <row r="123" spans="1:9" s="558" customFormat="1" hidden="1" x14ac:dyDescent="0.2">
      <c r="A123" s="662"/>
      <c r="B123" s="660"/>
      <c r="C123" s="657" t="s">
        <v>429</v>
      </c>
      <c r="D123" s="657"/>
      <c r="E123" s="580">
        <v>0.5</v>
      </c>
      <c r="F123" s="566" t="s">
        <v>524</v>
      </c>
      <c r="I123" s="589">
        <v>0.5</v>
      </c>
    </row>
    <row r="124" spans="1:9" s="558" customFormat="1" ht="5.0999999999999996" hidden="1" customHeight="1" x14ac:dyDescent="0.2">
      <c r="A124" s="662"/>
      <c r="B124" s="660"/>
      <c r="C124" s="581"/>
      <c r="D124" s="572"/>
      <c r="E124" s="582"/>
      <c r="F124" s="572"/>
      <c r="I124" s="582"/>
    </row>
    <row r="125" spans="1:9" s="558" customFormat="1" hidden="1" x14ac:dyDescent="0.2">
      <c r="A125" s="662"/>
      <c r="B125" s="660"/>
      <c r="C125" s="657" t="s">
        <v>462</v>
      </c>
      <c r="D125" s="657"/>
      <c r="E125" s="565">
        <v>1</v>
      </c>
      <c r="F125" s="566" t="s">
        <v>463</v>
      </c>
      <c r="I125" s="586">
        <v>1</v>
      </c>
    </row>
    <row r="126" spans="1:9" s="558" customFormat="1" hidden="1" x14ac:dyDescent="0.25">
      <c r="A126" s="564"/>
      <c r="B126" s="563"/>
      <c r="C126" s="570"/>
      <c r="D126" s="559"/>
      <c r="E126" s="560"/>
      <c r="F126" s="561"/>
      <c r="I126" s="560"/>
    </row>
    <row r="127" spans="1:9" s="558" customFormat="1" hidden="1" x14ac:dyDescent="0.2">
      <c r="A127" s="662" t="s">
        <v>617</v>
      </c>
      <c r="B127" s="656" t="s">
        <v>526</v>
      </c>
      <c r="C127" s="657" t="s">
        <v>613</v>
      </c>
      <c r="D127" s="657"/>
      <c r="E127" s="574">
        <v>1.4999999999999999E-2</v>
      </c>
      <c r="F127" s="575" t="s">
        <v>455</v>
      </c>
      <c r="I127" s="588">
        <v>1.4999999999999999E-2</v>
      </c>
    </row>
    <row r="128" spans="1:9" s="558" customFormat="1" hidden="1" x14ac:dyDescent="0.2">
      <c r="A128" s="662"/>
      <c r="B128" s="656"/>
      <c r="C128" s="658" t="s">
        <v>572</v>
      </c>
      <c r="D128" s="573" t="s">
        <v>32</v>
      </c>
      <c r="E128" s="571">
        <v>1</v>
      </c>
      <c r="F128" s="566" t="s">
        <v>525</v>
      </c>
      <c r="I128" s="587">
        <v>1</v>
      </c>
    </row>
    <row r="129" spans="1:9" s="558" customFormat="1" hidden="1" x14ac:dyDescent="0.2">
      <c r="A129" s="662"/>
      <c r="B129" s="656"/>
      <c r="C129" s="658"/>
      <c r="D129" s="573" t="s">
        <v>451</v>
      </c>
      <c r="E129" s="571">
        <v>1</v>
      </c>
      <c r="F129" s="566" t="s">
        <v>525</v>
      </c>
      <c r="I129" s="587">
        <v>1</v>
      </c>
    </row>
    <row r="130" spans="1:9" s="558" customFormat="1" hidden="1" x14ac:dyDescent="0.2">
      <c r="A130" s="662"/>
      <c r="B130" s="656"/>
      <c r="C130" s="657" t="s">
        <v>456</v>
      </c>
      <c r="D130" s="657"/>
      <c r="E130" s="571">
        <v>0.66</v>
      </c>
      <c r="F130" s="575" t="s">
        <v>457</v>
      </c>
      <c r="I130" s="587">
        <v>0.66</v>
      </c>
    </row>
    <row r="131" spans="1:9" s="558" customFormat="1" hidden="1" x14ac:dyDescent="0.2">
      <c r="A131" s="662"/>
      <c r="B131" s="656"/>
      <c r="C131" s="658" t="s">
        <v>573</v>
      </c>
      <c r="D131" s="573" t="s">
        <v>349</v>
      </c>
      <c r="E131" s="571">
        <v>0.7</v>
      </c>
      <c r="F131" s="566" t="s">
        <v>458</v>
      </c>
      <c r="I131" s="587">
        <v>0.7</v>
      </c>
    </row>
    <row r="132" spans="1:9" s="558" customFormat="1" ht="30" hidden="1" x14ac:dyDescent="0.2">
      <c r="A132" s="662"/>
      <c r="B132" s="656"/>
      <c r="C132" s="658"/>
      <c r="D132" s="573" t="s">
        <v>614</v>
      </c>
      <c r="E132" s="571">
        <v>0.3</v>
      </c>
      <c r="F132" s="566" t="s">
        <v>458</v>
      </c>
      <c r="I132" s="587">
        <v>0.3</v>
      </c>
    </row>
    <row r="133" spans="1:9" s="558" customFormat="1" ht="5.0999999999999996" hidden="1" customHeight="1" x14ac:dyDescent="0.2">
      <c r="A133" s="662"/>
      <c r="B133" s="578"/>
      <c r="C133" s="579"/>
      <c r="D133" s="577"/>
      <c r="E133" s="567"/>
      <c r="F133" s="572"/>
      <c r="I133" s="567"/>
    </row>
    <row r="134" spans="1:9" s="558" customFormat="1" hidden="1" x14ac:dyDescent="0.2">
      <c r="A134" s="662"/>
      <c r="B134" s="656" t="s">
        <v>292</v>
      </c>
      <c r="C134" s="657" t="s">
        <v>615</v>
      </c>
      <c r="D134" s="657"/>
      <c r="E134" s="565">
        <v>3</v>
      </c>
      <c r="F134" s="566" t="s">
        <v>460</v>
      </c>
      <c r="I134" s="586">
        <v>3</v>
      </c>
    </row>
    <row r="135" spans="1:9" s="558" customFormat="1" hidden="1" x14ac:dyDescent="0.2">
      <c r="A135" s="662"/>
      <c r="B135" s="656"/>
      <c r="C135" s="657" t="s">
        <v>428</v>
      </c>
      <c r="D135" s="657"/>
      <c r="E135" s="565">
        <v>3</v>
      </c>
      <c r="F135" s="566" t="s">
        <v>460</v>
      </c>
      <c r="I135" s="586">
        <v>3</v>
      </c>
    </row>
    <row r="136" spans="1:9" s="558" customFormat="1" hidden="1" x14ac:dyDescent="0.2">
      <c r="A136" s="662"/>
      <c r="B136" s="656"/>
      <c r="C136" s="657" t="s">
        <v>301</v>
      </c>
      <c r="D136" s="657"/>
      <c r="E136" s="580">
        <v>0.25</v>
      </c>
      <c r="F136" s="566" t="s">
        <v>434</v>
      </c>
      <c r="I136" s="589">
        <v>0.25</v>
      </c>
    </row>
    <row r="137" spans="1:9" s="558" customFormat="1" hidden="1" x14ac:dyDescent="0.2">
      <c r="A137" s="662"/>
      <c r="B137" s="656"/>
      <c r="C137" s="657" t="s">
        <v>429</v>
      </c>
      <c r="D137" s="657"/>
      <c r="E137" s="580">
        <v>0.5</v>
      </c>
      <c r="F137" s="566" t="s">
        <v>434</v>
      </c>
      <c r="I137" s="589">
        <v>0.5</v>
      </c>
    </row>
    <row r="139" spans="1:9" x14ac:dyDescent="0.25">
      <c r="B139" s="634" t="s">
        <v>694</v>
      </c>
    </row>
    <row r="140" spans="1:9" x14ac:dyDescent="0.25">
      <c r="B140" s="634" t="s">
        <v>695</v>
      </c>
    </row>
  </sheetData>
  <mergeCells count="96">
    <mergeCell ref="B7:B11"/>
    <mergeCell ref="B5:B6"/>
    <mergeCell ref="A5:A23"/>
    <mergeCell ref="B13:B23"/>
    <mergeCell ref="D3:F3"/>
    <mergeCell ref="I3:K3"/>
    <mergeCell ref="D6:F6"/>
    <mergeCell ref="D12:F12"/>
    <mergeCell ref="C28:D28"/>
    <mergeCell ref="C77:D77"/>
    <mergeCell ref="D53:G53"/>
    <mergeCell ref="I53:L53"/>
    <mergeCell ref="C78:D78"/>
    <mergeCell ref="E26:F26"/>
    <mergeCell ref="A127:A137"/>
    <mergeCell ref="C45:D45"/>
    <mergeCell ref="C46:D46"/>
    <mergeCell ref="B29:B39"/>
    <mergeCell ref="C29:D29"/>
    <mergeCell ref="C30:D30"/>
    <mergeCell ref="C31:D31"/>
    <mergeCell ref="C32:D32"/>
    <mergeCell ref="C36:D36"/>
    <mergeCell ref="C47:D47"/>
    <mergeCell ref="C48:D48"/>
    <mergeCell ref="C49:D49"/>
    <mergeCell ref="C51:D51"/>
    <mergeCell ref="C101:D101"/>
    <mergeCell ref="A2:F2"/>
    <mergeCell ref="A29:A51"/>
    <mergeCell ref="A79:A104"/>
    <mergeCell ref="A106:A125"/>
    <mergeCell ref="C27:D27"/>
    <mergeCell ref="C33:D33"/>
    <mergeCell ref="C34:D34"/>
    <mergeCell ref="C35:D35"/>
    <mergeCell ref="C37:D37"/>
    <mergeCell ref="C38:D38"/>
    <mergeCell ref="C39:D39"/>
    <mergeCell ref="B41:B51"/>
    <mergeCell ref="C41:D41"/>
    <mergeCell ref="C42:D42"/>
    <mergeCell ref="C43:D43"/>
    <mergeCell ref="C44:D44"/>
    <mergeCell ref="C102:D102"/>
    <mergeCell ref="C104:D104"/>
    <mergeCell ref="C90:D90"/>
    <mergeCell ref="C85:D85"/>
    <mergeCell ref="C97:D97"/>
    <mergeCell ref="C98:D98"/>
    <mergeCell ref="C99:D99"/>
    <mergeCell ref="C100:D100"/>
    <mergeCell ref="B79:B92"/>
    <mergeCell ref="C79:D79"/>
    <mergeCell ref="C80:D80"/>
    <mergeCell ref="C81:D81"/>
    <mergeCell ref="C82:D82"/>
    <mergeCell ref="C83:C84"/>
    <mergeCell ref="C86:D86"/>
    <mergeCell ref="C87:D87"/>
    <mergeCell ref="C88:D88"/>
    <mergeCell ref="C89:D89"/>
    <mergeCell ref="C91:D91"/>
    <mergeCell ref="C92:D92"/>
    <mergeCell ref="B94:B104"/>
    <mergeCell ref="C94:D94"/>
    <mergeCell ref="C95:D95"/>
    <mergeCell ref="C96:D96"/>
    <mergeCell ref="B120:B125"/>
    <mergeCell ref="C120:D120"/>
    <mergeCell ref="C121:D121"/>
    <mergeCell ref="C122:D122"/>
    <mergeCell ref="C123:D123"/>
    <mergeCell ref="C125:D125"/>
    <mergeCell ref="B106:B118"/>
    <mergeCell ref="C106:C107"/>
    <mergeCell ref="C109:C110"/>
    <mergeCell ref="D110:F110"/>
    <mergeCell ref="C112:C113"/>
    <mergeCell ref="C115:C118"/>
    <mergeCell ref="B134:B137"/>
    <mergeCell ref="C134:D134"/>
    <mergeCell ref="C135:D135"/>
    <mergeCell ref="C136:D136"/>
    <mergeCell ref="C137:D137"/>
    <mergeCell ref="B127:B132"/>
    <mergeCell ref="C127:D127"/>
    <mergeCell ref="C128:C129"/>
    <mergeCell ref="C130:D130"/>
    <mergeCell ref="C131:C132"/>
    <mergeCell ref="A55:A74"/>
    <mergeCell ref="B55:B56"/>
    <mergeCell ref="D56:F56"/>
    <mergeCell ref="B57:B60"/>
    <mergeCell ref="D62:F62"/>
    <mergeCell ref="B63:B74"/>
  </mergeCells>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C74"/>
  <sheetViews>
    <sheetView showGridLines="0" workbookViewId="0">
      <pane xSplit="3" ySplit="18" topLeftCell="D19" activePane="bottomRight" state="frozen"/>
      <selection pane="topRight" activeCell="D1" sqref="D1"/>
      <selection pane="bottomLeft" activeCell="A19" sqref="A19"/>
      <selection pane="bottomRight" activeCell="B22" sqref="B22"/>
    </sheetView>
  </sheetViews>
  <sheetFormatPr defaultRowHeight="15" x14ac:dyDescent="0.25"/>
  <cols>
    <col min="1" max="1" width="1.7109375" customWidth="1"/>
    <col min="2" max="2" width="35.7109375" style="433" customWidth="1"/>
    <col min="3" max="3" width="14.140625" customWidth="1"/>
    <col min="4" max="4" width="2.7109375" customWidth="1"/>
    <col min="5" max="5" width="13.7109375" style="511" customWidth="1"/>
    <col min="6" max="6" width="12.7109375" style="511" customWidth="1"/>
    <col min="7" max="8" width="1.7109375" style="7" customWidth="1"/>
    <col min="9" max="9" width="13.7109375" style="511" customWidth="1"/>
    <col min="10" max="10" width="19.85546875" style="511" customWidth="1"/>
    <col min="11" max="11" width="1.7109375" style="7" customWidth="1"/>
    <col min="12" max="12" width="13.7109375" style="511" customWidth="1"/>
    <col min="13" max="14" width="13.7109375" style="511" hidden="1" customWidth="1"/>
    <col min="15" max="16" width="2.7109375" style="7" customWidth="1"/>
    <col min="17" max="17" width="13.7109375" style="511" customWidth="1"/>
  </cols>
  <sheetData>
    <row r="1" spans="2:81" s="72" customFormat="1" ht="5.0999999999999996" customHeight="1" x14ac:dyDescent="0.25">
      <c r="G1" s="7"/>
      <c r="H1" s="7"/>
      <c r="K1" s="7"/>
    </row>
    <row r="2" spans="2:81" s="433" customFormat="1" ht="18.75" x14ac:dyDescent="0.3">
      <c r="B2" s="524" t="s">
        <v>198</v>
      </c>
      <c r="C2" s="439"/>
      <c r="D2" s="439"/>
      <c r="E2" s="439"/>
      <c r="F2" s="427"/>
      <c r="G2" s="427"/>
      <c r="H2" s="427"/>
      <c r="I2" s="439"/>
      <c r="J2" s="427"/>
      <c r="K2" s="427"/>
      <c r="O2" s="427"/>
      <c r="Q2" s="442"/>
      <c r="R2" s="442"/>
      <c r="S2" s="442"/>
      <c r="T2" s="442"/>
      <c r="U2" s="442"/>
      <c r="V2" s="442"/>
      <c r="W2" s="442"/>
      <c r="X2" s="442"/>
      <c r="Y2" s="442"/>
      <c r="Z2" s="442"/>
      <c r="AA2" s="442"/>
      <c r="AB2" s="442"/>
      <c r="AC2" s="442"/>
      <c r="AD2" s="442"/>
      <c r="AE2" s="442"/>
      <c r="AY2" s="439"/>
      <c r="AZ2" s="427"/>
      <c r="BA2" s="427"/>
      <c r="BB2" s="427"/>
      <c r="BC2" s="427"/>
      <c r="BD2" s="442"/>
      <c r="BE2" s="442"/>
      <c r="BF2" s="442"/>
      <c r="BG2" s="442"/>
      <c r="BH2" s="442"/>
      <c r="BI2" s="442"/>
      <c r="BJ2" s="442"/>
      <c r="BK2" s="442"/>
      <c r="BL2" s="442"/>
      <c r="BM2" s="442"/>
      <c r="BN2" s="442"/>
      <c r="BO2" s="442"/>
      <c r="BP2" s="442"/>
      <c r="BQ2" s="442"/>
      <c r="BR2" s="442"/>
      <c r="BS2" s="486"/>
      <c r="BT2" s="486"/>
      <c r="BU2" s="486"/>
      <c r="BV2" s="486"/>
      <c r="BW2" s="442"/>
      <c r="BX2" s="442"/>
      <c r="BY2" s="442"/>
      <c r="BZ2" s="442"/>
      <c r="CA2" s="442"/>
      <c r="CB2" s="442"/>
      <c r="CC2" s="442"/>
    </row>
    <row r="3" spans="2:81" ht="15.75" x14ac:dyDescent="0.25">
      <c r="B3" s="518" t="s">
        <v>539</v>
      </c>
    </row>
    <row r="4" spans="2:81" ht="15.75" x14ac:dyDescent="0.25">
      <c r="B4" s="467"/>
    </row>
    <row r="5" spans="2:81" ht="15" customHeight="1" x14ac:dyDescent="0.25">
      <c r="B5" s="525"/>
      <c r="E5" s="680"/>
      <c r="F5" s="680"/>
      <c r="G5" s="680"/>
      <c r="H5" s="680"/>
      <c r="I5" s="680"/>
      <c r="J5" s="680"/>
      <c r="K5" s="680"/>
      <c r="L5" s="680"/>
      <c r="M5" s="680"/>
      <c r="N5" s="680"/>
      <c r="O5" s="680"/>
      <c r="P5" s="680"/>
      <c r="Q5" s="680"/>
    </row>
    <row r="6" spans="2:81" s="72" customFormat="1" ht="5.0999999999999996" customHeight="1" x14ac:dyDescent="0.25">
      <c r="E6" s="630"/>
      <c r="F6" s="630"/>
      <c r="G6" s="605"/>
      <c r="H6" s="605"/>
      <c r="I6" s="630"/>
      <c r="J6" s="630"/>
      <c r="K6" s="605"/>
      <c r="L6" s="630"/>
      <c r="M6" s="630"/>
      <c r="N6" s="630"/>
      <c r="O6" s="630"/>
      <c r="P6" s="630"/>
      <c r="Q6" s="631"/>
    </row>
    <row r="7" spans="2:81" ht="15" customHeight="1" x14ac:dyDescent="0.25">
      <c r="B7" s="525"/>
      <c r="E7" s="680"/>
      <c r="F7" s="680"/>
      <c r="G7" s="680"/>
      <c r="H7" s="680"/>
      <c r="I7" s="680"/>
      <c r="J7" s="680"/>
      <c r="K7" s="680"/>
      <c r="L7" s="680"/>
      <c r="M7" s="680"/>
      <c r="N7" s="680"/>
      <c r="O7" s="680"/>
      <c r="P7" s="680"/>
      <c r="Q7" s="680"/>
    </row>
    <row r="8" spans="2:81" s="72" customFormat="1" ht="5.0999999999999996" customHeight="1" x14ac:dyDescent="0.25">
      <c r="E8" s="630"/>
      <c r="F8" s="630"/>
      <c r="G8" s="605"/>
      <c r="H8" s="605"/>
      <c r="I8" s="630"/>
      <c r="J8" s="630"/>
      <c r="K8" s="605"/>
      <c r="L8" s="630"/>
      <c r="M8" s="630"/>
      <c r="N8" s="630"/>
      <c r="O8" s="630"/>
      <c r="P8" s="630"/>
      <c r="Q8" s="631"/>
    </row>
    <row r="9" spans="2:81" ht="15.75" x14ac:dyDescent="0.25">
      <c r="B9" s="518"/>
      <c r="E9" s="680"/>
      <c r="F9" s="680"/>
      <c r="G9" s="632"/>
      <c r="H9" s="632"/>
      <c r="I9" s="682"/>
      <c r="J9" s="683"/>
      <c r="K9" s="683"/>
      <c r="L9" s="684"/>
      <c r="M9" s="684"/>
      <c r="N9" s="684"/>
      <c r="O9" s="684"/>
      <c r="P9" s="684"/>
      <c r="Q9" s="684"/>
    </row>
    <row r="10" spans="2:81" s="72" customFormat="1" ht="5.0999999999999996" customHeight="1" x14ac:dyDescent="0.25">
      <c r="E10" s="630"/>
      <c r="F10" s="630"/>
      <c r="G10" s="632"/>
      <c r="H10" s="632"/>
      <c r="I10" s="682"/>
      <c r="J10" s="630"/>
      <c r="K10" s="630"/>
      <c r="L10" s="630"/>
      <c r="M10" s="630"/>
      <c r="N10" s="631"/>
      <c r="O10" s="630"/>
      <c r="P10" s="630"/>
      <c r="Q10" s="630"/>
    </row>
    <row r="11" spans="2:81" x14ac:dyDescent="0.25">
      <c r="E11" s="680"/>
      <c r="F11" s="680"/>
      <c r="G11" s="632"/>
      <c r="H11" s="632"/>
      <c r="I11" s="682"/>
      <c r="J11" s="683"/>
      <c r="K11" s="683"/>
      <c r="L11" s="684"/>
      <c r="M11" s="684"/>
      <c r="N11" s="684"/>
      <c r="O11" s="684"/>
      <c r="P11" s="684"/>
      <c r="Q11" s="684"/>
    </row>
    <row r="12" spans="2:81" s="72" customFormat="1" ht="5.0999999999999996" customHeight="1" x14ac:dyDescent="0.25">
      <c r="E12" s="630"/>
      <c r="F12" s="630"/>
      <c r="G12" s="632"/>
      <c r="H12" s="632"/>
      <c r="I12" s="682"/>
      <c r="J12" s="630"/>
      <c r="K12" s="630"/>
      <c r="L12" s="630"/>
      <c r="M12" s="630"/>
      <c r="N12" s="630"/>
      <c r="O12" s="630"/>
      <c r="P12" s="630"/>
      <c r="Q12" s="631"/>
    </row>
    <row r="13" spans="2:81" x14ac:dyDescent="0.25">
      <c r="B13" s="525"/>
      <c r="E13" s="681"/>
      <c r="F13" s="681"/>
      <c r="G13" s="632"/>
      <c r="H13" s="632"/>
      <c r="I13" s="682"/>
      <c r="J13" s="683"/>
      <c r="K13" s="683"/>
      <c r="L13" s="684"/>
      <c r="M13" s="684"/>
      <c r="N13" s="684"/>
      <c r="O13" s="684"/>
      <c r="P13" s="684"/>
      <c r="Q13" s="684"/>
    </row>
    <row r="14" spans="2:81" ht="24.95" customHeight="1" x14ac:dyDescent="0.3">
      <c r="B14" s="679" t="s">
        <v>540</v>
      </c>
      <c r="C14" s="679"/>
    </row>
    <row r="15" spans="2:81" s="513" customFormat="1" ht="12.75" customHeight="1" x14ac:dyDescent="0.25">
      <c r="B15" s="673" t="s">
        <v>514</v>
      </c>
      <c r="C15" s="674"/>
      <c r="E15" s="671" t="s">
        <v>673</v>
      </c>
      <c r="F15" s="671"/>
      <c r="G15" s="514"/>
      <c r="H15" s="514"/>
      <c r="I15" s="671" t="s">
        <v>590</v>
      </c>
      <c r="J15" s="671"/>
      <c r="K15" s="514"/>
      <c r="L15" s="672"/>
      <c r="M15" s="672"/>
      <c r="N15" s="672"/>
      <c r="O15" s="514"/>
      <c r="P15" s="514"/>
      <c r="Q15" s="677" t="s">
        <v>517</v>
      </c>
    </row>
    <row r="16" spans="2:81" s="513" customFormat="1" ht="38.25" x14ac:dyDescent="0.25">
      <c r="B16" s="675"/>
      <c r="C16" s="676"/>
      <c r="E16" s="515" t="s">
        <v>499</v>
      </c>
      <c r="F16" s="515" t="s">
        <v>518</v>
      </c>
      <c r="G16" s="514"/>
      <c r="H16" s="514"/>
      <c r="I16" s="551" t="s">
        <v>499</v>
      </c>
      <c r="J16" s="551" t="s">
        <v>602</v>
      </c>
      <c r="K16" s="514"/>
      <c r="L16" s="515" t="s">
        <v>666</v>
      </c>
      <c r="M16" s="515" t="s">
        <v>515</v>
      </c>
      <c r="N16" s="515" t="s">
        <v>516</v>
      </c>
      <c r="O16" s="514"/>
      <c r="P16" s="514"/>
      <c r="Q16" s="678"/>
    </row>
    <row r="17" spans="2:17" s="72" customFormat="1" ht="5.0999999999999996" customHeight="1" x14ac:dyDescent="0.25"/>
    <row r="18" spans="2:17" s="72" customFormat="1" x14ac:dyDescent="0.25">
      <c r="B18" s="478" t="s">
        <v>21</v>
      </c>
      <c r="C18" s="554">
        <f>COUNT(C20:C69)</f>
        <v>0</v>
      </c>
      <c r="E18" s="516">
        <f>SUM(E20:E69)</f>
        <v>0</v>
      </c>
      <c r="F18" s="517">
        <f>SUM(F20:F69)</f>
        <v>0</v>
      </c>
      <c r="G18" s="73"/>
      <c r="H18" s="73"/>
      <c r="I18" s="516">
        <f>SUM(I20:I69)</f>
        <v>0</v>
      </c>
      <c r="J18" s="512" t="str">
        <f t="shared" ref="J18" si="0">IF(I18&lt;=1,"",(I18/E18))</f>
        <v/>
      </c>
      <c r="K18" s="73"/>
      <c r="L18" s="516">
        <f t="shared" ref="L18:N18" si="1">SUM(L20:L69)</f>
        <v>0</v>
      </c>
      <c r="M18" s="516">
        <f t="shared" si="1"/>
        <v>0</v>
      </c>
      <c r="N18" s="516">
        <f t="shared" si="1"/>
        <v>0</v>
      </c>
      <c r="O18" s="73"/>
      <c r="P18" s="73"/>
      <c r="Q18" s="534"/>
    </row>
    <row r="19" spans="2:17" s="72" customFormat="1" ht="5.0999999999999996" customHeight="1" x14ac:dyDescent="0.25"/>
    <row r="20" spans="2:17" x14ac:dyDescent="0.25">
      <c r="B20" s="532"/>
      <c r="C20" s="628" t="str">
        <f>IF(B20="","",1)</f>
        <v/>
      </c>
      <c r="E20" s="533"/>
      <c r="F20" s="512" t="str">
        <f>IF(E20&lt;=1,"",E20/$E$18)</f>
        <v/>
      </c>
      <c r="I20" s="533"/>
      <c r="J20" s="512" t="str">
        <f>IF(I20&lt;=1,"",(I20/E20))</f>
        <v/>
      </c>
      <c r="L20" s="627">
        <f>E20*66.99%</f>
        <v>0</v>
      </c>
      <c r="M20" s="533"/>
      <c r="N20" s="533"/>
      <c r="Q20" s="535"/>
    </row>
    <row r="21" spans="2:17" x14ac:dyDescent="0.25">
      <c r="B21" s="532"/>
      <c r="C21" s="628" t="str">
        <f>IF(OR(B21="",C20=""),"",(C20+1))</f>
        <v/>
      </c>
      <c r="E21" s="533"/>
      <c r="F21" s="512" t="str">
        <f t="shared" ref="F21:F69" si="2">IF(E21&lt;=1,"",E21/$E$18)</f>
        <v/>
      </c>
      <c r="I21" s="533"/>
      <c r="J21" s="512" t="str">
        <f t="shared" ref="J21:J69" si="3">IF(I21&lt;=1,"",(I21/E21))</f>
        <v/>
      </c>
      <c r="L21" s="627">
        <f t="shared" ref="L21:L69" si="4">E21*66.99%</f>
        <v>0</v>
      </c>
      <c r="M21" s="533"/>
      <c r="N21" s="533"/>
      <c r="Q21" s="535"/>
    </row>
    <row r="22" spans="2:17" x14ac:dyDescent="0.25">
      <c r="B22" s="532"/>
      <c r="C22" s="628" t="str">
        <f t="shared" ref="C22:C69" si="5">IF(OR(B22="",C21=""),"",(C21+1))</f>
        <v/>
      </c>
      <c r="E22" s="533"/>
      <c r="F22" s="512" t="str">
        <f t="shared" si="2"/>
        <v/>
      </c>
      <c r="I22" s="533"/>
      <c r="J22" s="512" t="str">
        <f t="shared" si="3"/>
        <v/>
      </c>
      <c r="L22" s="627">
        <f t="shared" si="4"/>
        <v>0</v>
      </c>
      <c r="M22" s="533"/>
      <c r="N22" s="533"/>
      <c r="Q22" s="535"/>
    </row>
    <row r="23" spans="2:17" x14ac:dyDescent="0.25">
      <c r="B23" s="532"/>
      <c r="C23" s="628" t="str">
        <f t="shared" si="5"/>
        <v/>
      </c>
      <c r="E23" s="533"/>
      <c r="F23" s="512" t="str">
        <f t="shared" si="2"/>
        <v/>
      </c>
      <c r="I23" s="533"/>
      <c r="J23" s="512" t="str">
        <f t="shared" si="3"/>
        <v/>
      </c>
      <c r="L23" s="627">
        <f t="shared" si="4"/>
        <v>0</v>
      </c>
      <c r="M23" s="533"/>
      <c r="N23" s="533"/>
      <c r="Q23" s="535"/>
    </row>
    <row r="24" spans="2:17" x14ac:dyDescent="0.25">
      <c r="B24" s="532"/>
      <c r="C24" s="628" t="str">
        <f t="shared" si="5"/>
        <v/>
      </c>
      <c r="E24" s="533"/>
      <c r="F24" s="512" t="str">
        <f t="shared" si="2"/>
        <v/>
      </c>
      <c r="I24" s="533"/>
      <c r="J24" s="512" t="str">
        <f t="shared" si="3"/>
        <v/>
      </c>
      <c r="L24" s="627">
        <f t="shared" si="4"/>
        <v>0</v>
      </c>
      <c r="M24" s="533"/>
      <c r="N24" s="533"/>
      <c r="Q24" s="535"/>
    </row>
    <row r="25" spans="2:17" x14ac:dyDescent="0.25">
      <c r="B25" s="532"/>
      <c r="C25" s="628" t="str">
        <f t="shared" si="5"/>
        <v/>
      </c>
      <c r="E25" s="533"/>
      <c r="F25" s="512" t="str">
        <f t="shared" si="2"/>
        <v/>
      </c>
      <c r="I25" s="533"/>
      <c r="J25" s="512" t="str">
        <f t="shared" si="3"/>
        <v/>
      </c>
      <c r="L25" s="627">
        <f t="shared" si="4"/>
        <v>0</v>
      </c>
      <c r="M25" s="533"/>
      <c r="N25" s="533"/>
      <c r="Q25" s="535"/>
    </row>
    <row r="26" spans="2:17" x14ac:dyDescent="0.25">
      <c r="B26" s="532"/>
      <c r="C26" s="628" t="str">
        <f t="shared" si="5"/>
        <v/>
      </c>
      <c r="E26" s="533"/>
      <c r="F26" s="512" t="str">
        <f t="shared" si="2"/>
        <v/>
      </c>
      <c r="I26" s="533"/>
      <c r="J26" s="512" t="str">
        <f t="shared" si="3"/>
        <v/>
      </c>
      <c r="L26" s="627">
        <f t="shared" si="4"/>
        <v>0</v>
      </c>
      <c r="M26" s="533"/>
      <c r="N26" s="533"/>
      <c r="Q26" s="535"/>
    </row>
    <row r="27" spans="2:17" x14ac:dyDescent="0.25">
      <c r="B27" s="532"/>
      <c r="C27" s="628" t="str">
        <f t="shared" si="5"/>
        <v/>
      </c>
      <c r="E27" s="533"/>
      <c r="F27" s="512" t="str">
        <f t="shared" si="2"/>
        <v/>
      </c>
      <c r="I27" s="533"/>
      <c r="J27" s="512" t="str">
        <f t="shared" si="3"/>
        <v/>
      </c>
      <c r="L27" s="627">
        <f t="shared" si="4"/>
        <v>0</v>
      </c>
      <c r="M27" s="533"/>
      <c r="N27" s="533"/>
      <c r="Q27" s="535"/>
    </row>
    <row r="28" spans="2:17" x14ac:dyDescent="0.25">
      <c r="B28" s="532"/>
      <c r="C28" s="628" t="str">
        <f t="shared" si="5"/>
        <v/>
      </c>
      <c r="E28" s="533"/>
      <c r="F28" s="512" t="str">
        <f t="shared" si="2"/>
        <v/>
      </c>
      <c r="I28" s="533"/>
      <c r="J28" s="512" t="str">
        <f t="shared" si="3"/>
        <v/>
      </c>
      <c r="L28" s="627">
        <f t="shared" si="4"/>
        <v>0</v>
      </c>
      <c r="M28" s="533"/>
      <c r="N28" s="533"/>
      <c r="Q28" s="535"/>
    </row>
    <row r="29" spans="2:17" x14ac:dyDescent="0.25">
      <c r="B29" s="532"/>
      <c r="C29" s="628" t="str">
        <f t="shared" si="5"/>
        <v/>
      </c>
      <c r="E29" s="533"/>
      <c r="F29" s="512" t="str">
        <f t="shared" si="2"/>
        <v/>
      </c>
      <c r="I29" s="533"/>
      <c r="J29" s="512" t="str">
        <f t="shared" si="3"/>
        <v/>
      </c>
      <c r="L29" s="627">
        <f t="shared" si="4"/>
        <v>0</v>
      </c>
      <c r="M29" s="533"/>
      <c r="N29" s="533"/>
      <c r="Q29" s="535"/>
    </row>
    <row r="30" spans="2:17" x14ac:dyDescent="0.25">
      <c r="B30" s="532"/>
      <c r="C30" s="628" t="str">
        <f t="shared" si="5"/>
        <v/>
      </c>
      <c r="E30" s="533"/>
      <c r="F30" s="512" t="str">
        <f t="shared" si="2"/>
        <v/>
      </c>
      <c r="I30" s="533"/>
      <c r="J30" s="512" t="str">
        <f t="shared" si="3"/>
        <v/>
      </c>
      <c r="L30" s="627">
        <f t="shared" si="4"/>
        <v>0</v>
      </c>
      <c r="M30" s="533"/>
      <c r="N30" s="533"/>
      <c r="Q30" s="535"/>
    </row>
    <row r="31" spans="2:17" x14ac:dyDescent="0.25">
      <c r="B31" s="532"/>
      <c r="C31" s="628" t="str">
        <f t="shared" si="5"/>
        <v/>
      </c>
      <c r="E31" s="533"/>
      <c r="F31" s="512" t="str">
        <f t="shared" si="2"/>
        <v/>
      </c>
      <c r="I31" s="533"/>
      <c r="J31" s="512" t="str">
        <f t="shared" si="3"/>
        <v/>
      </c>
      <c r="L31" s="627">
        <f t="shared" si="4"/>
        <v>0</v>
      </c>
      <c r="M31" s="533"/>
      <c r="N31" s="533"/>
      <c r="Q31" s="535"/>
    </row>
    <row r="32" spans="2:17" x14ac:dyDescent="0.25">
      <c r="B32" s="532"/>
      <c r="C32" s="628" t="str">
        <f t="shared" si="5"/>
        <v/>
      </c>
      <c r="E32" s="533"/>
      <c r="F32" s="512" t="str">
        <f t="shared" si="2"/>
        <v/>
      </c>
      <c r="I32" s="533"/>
      <c r="J32" s="512" t="str">
        <f t="shared" si="3"/>
        <v/>
      </c>
      <c r="L32" s="627">
        <f t="shared" si="4"/>
        <v>0</v>
      </c>
      <c r="M32" s="533"/>
      <c r="N32" s="533"/>
      <c r="Q32" s="535"/>
    </row>
    <row r="33" spans="2:17" x14ac:dyDescent="0.25">
      <c r="B33" s="532"/>
      <c r="C33" s="628" t="str">
        <f t="shared" si="5"/>
        <v/>
      </c>
      <c r="E33" s="533"/>
      <c r="F33" s="512" t="str">
        <f t="shared" si="2"/>
        <v/>
      </c>
      <c r="I33" s="533"/>
      <c r="J33" s="512" t="str">
        <f t="shared" si="3"/>
        <v/>
      </c>
      <c r="L33" s="627">
        <f t="shared" si="4"/>
        <v>0</v>
      </c>
      <c r="M33" s="533"/>
      <c r="N33" s="533"/>
      <c r="Q33" s="535"/>
    </row>
    <row r="34" spans="2:17" x14ac:dyDescent="0.25">
      <c r="B34" s="532"/>
      <c r="C34" s="628" t="str">
        <f t="shared" si="5"/>
        <v/>
      </c>
      <c r="E34" s="533"/>
      <c r="F34" s="512" t="str">
        <f t="shared" si="2"/>
        <v/>
      </c>
      <c r="I34" s="533"/>
      <c r="J34" s="512" t="str">
        <f t="shared" si="3"/>
        <v/>
      </c>
      <c r="L34" s="627">
        <f t="shared" si="4"/>
        <v>0</v>
      </c>
      <c r="M34" s="533"/>
      <c r="N34" s="533"/>
      <c r="Q34" s="535"/>
    </row>
    <row r="35" spans="2:17" x14ac:dyDescent="0.25">
      <c r="B35" s="532"/>
      <c r="C35" s="628" t="str">
        <f t="shared" si="5"/>
        <v/>
      </c>
      <c r="E35" s="533"/>
      <c r="F35" s="512" t="str">
        <f t="shared" si="2"/>
        <v/>
      </c>
      <c r="I35" s="533"/>
      <c r="J35" s="512" t="str">
        <f t="shared" si="3"/>
        <v/>
      </c>
      <c r="L35" s="627">
        <f t="shared" si="4"/>
        <v>0</v>
      </c>
      <c r="M35" s="533"/>
      <c r="N35" s="533"/>
      <c r="Q35" s="535"/>
    </row>
    <row r="36" spans="2:17" x14ac:dyDescent="0.25">
      <c r="B36" s="532"/>
      <c r="C36" s="628" t="str">
        <f t="shared" si="5"/>
        <v/>
      </c>
      <c r="E36" s="533"/>
      <c r="F36" s="512" t="str">
        <f t="shared" si="2"/>
        <v/>
      </c>
      <c r="I36" s="533"/>
      <c r="J36" s="512" t="str">
        <f t="shared" si="3"/>
        <v/>
      </c>
      <c r="L36" s="627">
        <f t="shared" si="4"/>
        <v>0</v>
      </c>
      <c r="M36" s="533"/>
      <c r="N36" s="533"/>
      <c r="Q36" s="535"/>
    </row>
    <row r="37" spans="2:17" x14ac:dyDescent="0.25">
      <c r="B37" s="532"/>
      <c r="C37" s="628" t="str">
        <f t="shared" si="5"/>
        <v/>
      </c>
      <c r="E37" s="533"/>
      <c r="F37" s="512" t="str">
        <f t="shared" si="2"/>
        <v/>
      </c>
      <c r="I37" s="533"/>
      <c r="J37" s="512" t="str">
        <f t="shared" si="3"/>
        <v/>
      </c>
      <c r="L37" s="627">
        <f t="shared" si="4"/>
        <v>0</v>
      </c>
      <c r="M37" s="533"/>
      <c r="N37" s="533"/>
      <c r="Q37" s="535"/>
    </row>
    <row r="38" spans="2:17" x14ac:dyDescent="0.25">
      <c r="B38" s="532"/>
      <c r="C38" s="628" t="str">
        <f t="shared" si="5"/>
        <v/>
      </c>
      <c r="E38" s="533"/>
      <c r="F38" s="512" t="str">
        <f t="shared" si="2"/>
        <v/>
      </c>
      <c r="I38" s="533"/>
      <c r="J38" s="512" t="str">
        <f t="shared" si="3"/>
        <v/>
      </c>
      <c r="L38" s="627">
        <f t="shared" si="4"/>
        <v>0</v>
      </c>
      <c r="M38" s="533"/>
      <c r="N38" s="533"/>
      <c r="Q38" s="535"/>
    </row>
    <row r="39" spans="2:17" x14ac:dyDescent="0.25">
      <c r="B39" s="532"/>
      <c r="C39" s="628" t="str">
        <f t="shared" si="5"/>
        <v/>
      </c>
      <c r="E39" s="533"/>
      <c r="F39" s="512" t="str">
        <f t="shared" si="2"/>
        <v/>
      </c>
      <c r="I39" s="533"/>
      <c r="J39" s="512" t="str">
        <f t="shared" si="3"/>
        <v/>
      </c>
      <c r="L39" s="627">
        <f t="shared" si="4"/>
        <v>0</v>
      </c>
      <c r="M39" s="533"/>
      <c r="N39" s="533"/>
      <c r="Q39" s="535"/>
    </row>
    <row r="40" spans="2:17" x14ac:dyDescent="0.25">
      <c r="B40" s="532"/>
      <c r="C40" s="628" t="str">
        <f t="shared" si="5"/>
        <v/>
      </c>
      <c r="E40" s="533"/>
      <c r="F40" s="512" t="str">
        <f t="shared" si="2"/>
        <v/>
      </c>
      <c r="I40" s="533"/>
      <c r="J40" s="512" t="str">
        <f t="shared" si="3"/>
        <v/>
      </c>
      <c r="L40" s="627">
        <f t="shared" si="4"/>
        <v>0</v>
      </c>
      <c r="M40" s="533"/>
      <c r="N40" s="533"/>
      <c r="Q40" s="535"/>
    </row>
    <row r="41" spans="2:17" x14ac:dyDescent="0.25">
      <c r="B41" s="532"/>
      <c r="C41" s="628" t="str">
        <f t="shared" si="5"/>
        <v/>
      </c>
      <c r="E41" s="533"/>
      <c r="F41" s="512" t="str">
        <f t="shared" si="2"/>
        <v/>
      </c>
      <c r="I41" s="533"/>
      <c r="J41" s="512" t="str">
        <f t="shared" si="3"/>
        <v/>
      </c>
      <c r="L41" s="627">
        <f t="shared" si="4"/>
        <v>0</v>
      </c>
      <c r="M41" s="533"/>
      <c r="N41" s="533"/>
      <c r="Q41" s="535"/>
    </row>
    <row r="42" spans="2:17" x14ac:dyDescent="0.25">
      <c r="B42" s="532"/>
      <c r="C42" s="628" t="str">
        <f t="shared" si="5"/>
        <v/>
      </c>
      <c r="E42" s="533"/>
      <c r="F42" s="512" t="str">
        <f t="shared" si="2"/>
        <v/>
      </c>
      <c r="I42" s="533"/>
      <c r="J42" s="512" t="str">
        <f t="shared" si="3"/>
        <v/>
      </c>
      <c r="L42" s="627">
        <f t="shared" si="4"/>
        <v>0</v>
      </c>
      <c r="M42" s="533"/>
      <c r="N42" s="533"/>
      <c r="Q42" s="535"/>
    </row>
    <row r="43" spans="2:17" x14ac:dyDescent="0.25">
      <c r="B43" s="532"/>
      <c r="C43" s="628" t="str">
        <f t="shared" si="5"/>
        <v/>
      </c>
      <c r="E43" s="533"/>
      <c r="F43" s="512" t="str">
        <f t="shared" si="2"/>
        <v/>
      </c>
      <c r="I43" s="533"/>
      <c r="J43" s="512" t="str">
        <f t="shared" si="3"/>
        <v/>
      </c>
      <c r="L43" s="627">
        <f t="shared" si="4"/>
        <v>0</v>
      </c>
      <c r="M43" s="533"/>
      <c r="N43" s="533"/>
      <c r="Q43" s="535"/>
    </row>
    <row r="44" spans="2:17" x14ac:dyDescent="0.25">
      <c r="B44" s="532"/>
      <c r="C44" s="628" t="str">
        <f t="shared" si="5"/>
        <v/>
      </c>
      <c r="E44" s="533"/>
      <c r="F44" s="512" t="str">
        <f t="shared" si="2"/>
        <v/>
      </c>
      <c r="I44" s="533"/>
      <c r="J44" s="512" t="str">
        <f t="shared" si="3"/>
        <v/>
      </c>
      <c r="L44" s="627">
        <f t="shared" si="4"/>
        <v>0</v>
      </c>
      <c r="M44" s="533"/>
      <c r="N44" s="533"/>
      <c r="Q44" s="535"/>
    </row>
    <row r="45" spans="2:17" x14ac:dyDescent="0.25">
      <c r="B45" s="532"/>
      <c r="C45" s="628" t="str">
        <f t="shared" si="5"/>
        <v/>
      </c>
      <c r="E45" s="533"/>
      <c r="F45" s="512" t="str">
        <f t="shared" si="2"/>
        <v/>
      </c>
      <c r="I45" s="533"/>
      <c r="J45" s="512" t="str">
        <f t="shared" si="3"/>
        <v/>
      </c>
      <c r="L45" s="627">
        <f t="shared" si="4"/>
        <v>0</v>
      </c>
      <c r="M45" s="533"/>
      <c r="N45" s="533"/>
      <c r="Q45" s="535"/>
    </row>
    <row r="46" spans="2:17" x14ac:dyDescent="0.25">
      <c r="B46" s="532"/>
      <c r="C46" s="628" t="str">
        <f t="shared" si="5"/>
        <v/>
      </c>
      <c r="E46" s="533"/>
      <c r="F46" s="512" t="str">
        <f t="shared" si="2"/>
        <v/>
      </c>
      <c r="I46" s="533"/>
      <c r="J46" s="512" t="str">
        <f t="shared" si="3"/>
        <v/>
      </c>
      <c r="L46" s="627">
        <f t="shared" si="4"/>
        <v>0</v>
      </c>
      <c r="M46" s="533"/>
      <c r="N46" s="533"/>
      <c r="Q46" s="535"/>
    </row>
    <row r="47" spans="2:17" x14ac:dyDescent="0.25">
      <c r="B47" s="532"/>
      <c r="C47" s="628" t="str">
        <f t="shared" si="5"/>
        <v/>
      </c>
      <c r="E47" s="533"/>
      <c r="F47" s="512" t="str">
        <f t="shared" si="2"/>
        <v/>
      </c>
      <c r="I47" s="533"/>
      <c r="J47" s="512" t="str">
        <f t="shared" si="3"/>
        <v/>
      </c>
      <c r="L47" s="627">
        <f t="shared" si="4"/>
        <v>0</v>
      </c>
      <c r="M47" s="533"/>
      <c r="N47" s="533"/>
      <c r="Q47" s="535"/>
    </row>
    <row r="48" spans="2:17" x14ac:dyDescent="0.25">
      <c r="B48" s="532"/>
      <c r="C48" s="628" t="str">
        <f t="shared" si="5"/>
        <v/>
      </c>
      <c r="E48" s="533"/>
      <c r="F48" s="512" t="str">
        <f t="shared" si="2"/>
        <v/>
      </c>
      <c r="I48" s="533"/>
      <c r="J48" s="512" t="str">
        <f t="shared" si="3"/>
        <v/>
      </c>
      <c r="L48" s="627">
        <f t="shared" si="4"/>
        <v>0</v>
      </c>
      <c r="M48" s="533"/>
      <c r="N48" s="533"/>
      <c r="Q48" s="535"/>
    </row>
    <row r="49" spans="2:17" x14ac:dyDescent="0.25">
      <c r="B49" s="532"/>
      <c r="C49" s="628" t="str">
        <f t="shared" si="5"/>
        <v/>
      </c>
      <c r="E49" s="533"/>
      <c r="F49" s="512" t="str">
        <f t="shared" si="2"/>
        <v/>
      </c>
      <c r="I49" s="533"/>
      <c r="J49" s="512" t="str">
        <f t="shared" si="3"/>
        <v/>
      </c>
      <c r="L49" s="627">
        <f t="shared" si="4"/>
        <v>0</v>
      </c>
      <c r="M49" s="533"/>
      <c r="N49" s="533"/>
      <c r="Q49" s="535"/>
    </row>
    <row r="50" spans="2:17" x14ac:dyDescent="0.25">
      <c r="B50" s="532"/>
      <c r="C50" s="628" t="str">
        <f t="shared" si="5"/>
        <v/>
      </c>
      <c r="E50" s="533"/>
      <c r="F50" s="512" t="str">
        <f t="shared" si="2"/>
        <v/>
      </c>
      <c r="I50" s="533"/>
      <c r="J50" s="512" t="str">
        <f t="shared" si="3"/>
        <v/>
      </c>
      <c r="L50" s="627">
        <f t="shared" si="4"/>
        <v>0</v>
      </c>
      <c r="M50" s="533"/>
      <c r="N50" s="533"/>
      <c r="Q50" s="535"/>
    </row>
    <row r="51" spans="2:17" x14ac:dyDescent="0.25">
      <c r="B51" s="532"/>
      <c r="C51" s="628" t="str">
        <f t="shared" si="5"/>
        <v/>
      </c>
      <c r="E51" s="533"/>
      <c r="F51" s="512" t="str">
        <f t="shared" si="2"/>
        <v/>
      </c>
      <c r="I51" s="533"/>
      <c r="J51" s="512" t="str">
        <f t="shared" si="3"/>
        <v/>
      </c>
      <c r="L51" s="627">
        <f t="shared" si="4"/>
        <v>0</v>
      </c>
      <c r="M51" s="533"/>
      <c r="N51" s="533"/>
      <c r="Q51" s="535"/>
    </row>
    <row r="52" spans="2:17" x14ac:dyDescent="0.25">
      <c r="B52" s="532"/>
      <c r="C52" s="628" t="str">
        <f t="shared" si="5"/>
        <v/>
      </c>
      <c r="E52" s="533"/>
      <c r="F52" s="512" t="str">
        <f t="shared" si="2"/>
        <v/>
      </c>
      <c r="I52" s="533"/>
      <c r="J52" s="512" t="str">
        <f t="shared" si="3"/>
        <v/>
      </c>
      <c r="L52" s="627">
        <f t="shared" si="4"/>
        <v>0</v>
      </c>
      <c r="M52" s="533"/>
      <c r="N52" s="533"/>
      <c r="Q52" s="535"/>
    </row>
    <row r="53" spans="2:17" x14ac:dyDescent="0.25">
      <c r="B53" s="532"/>
      <c r="C53" s="628" t="str">
        <f t="shared" si="5"/>
        <v/>
      </c>
      <c r="E53" s="533"/>
      <c r="F53" s="512" t="str">
        <f t="shared" si="2"/>
        <v/>
      </c>
      <c r="I53" s="533"/>
      <c r="J53" s="512" t="str">
        <f t="shared" si="3"/>
        <v/>
      </c>
      <c r="L53" s="627">
        <f t="shared" si="4"/>
        <v>0</v>
      </c>
      <c r="M53" s="533"/>
      <c r="N53" s="533"/>
      <c r="Q53" s="535"/>
    </row>
    <row r="54" spans="2:17" x14ac:dyDescent="0.25">
      <c r="B54" s="532"/>
      <c r="C54" s="628" t="str">
        <f t="shared" si="5"/>
        <v/>
      </c>
      <c r="E54" s="533"/>
      <c r="F54" s="512" t="str">
        <f t="shared" si="2"/>
        <v/>
      </c>
      <c r="I54" s="533"/>
      <c r="J54" s="512" t="str">
        <f t="shared" si="3"/>
        <v/>
      </c>
      <c r="L54" s="627">
        <f t="shared" si="4"/>
        <v>0</v>
      </c>
      <c r="M54" s="533"/>
      <c r="N54" s="533"/>
      <c r="Q54" s="535"/>
    </row>
    <row r="55" spans="2:17" x14ac:dyDescent="0.25">
      <c r="B55" s="532"/>
      <c r="C55" s="628" t="str">
        <f t="shared" si="5"/>
        <v/>
      </c>
      <c r="E55" s="533"/>
      <c r="F55" s="512" t="str">
        <f t="shared" si="2"/>
        <v/>
      </c>
      <c r="I55" s="533"/>
      <c r="J55" s="512" t="str">
        <f t="shared" si="3"/>
        <v/>
      </c>
      <c r="L55" s="627">
        <f t="shared" si="4"/>
        <v>0</v>
      </c>
      <c r="M55" s="533"/>
      <c r="N55" s="533"/>
      <c r="Q55" s="535"/>
    </row>
    <row r="56" spans="2:17" x14ac:dyDescent="0.25">
      <c r="B56" s="532"/>
      <c r="C56" s="628" t="str">
        <f t="shared" si="5"/>
        <v/>
      </c>
      <c r="E56" s="533"/>
      <c r="F56" s="512" t="str">
        <f t="shared" si="2"/>
        <v/>
      </c>
      <c r="I56" s="533"/>
      <c r="J56" s="512" t="str">
        <f t="shared" si="3"/>
        <v/>
      </c>
      <c r="L56" s="627">
        <f t="shared" si="4"/>
        <v>0</v>
      </c>
      <c r="M56" s="533"/>
      <c r="N56" s="533"/>
      <c r="Q56" s="535"/>
    </row>
    <row r="57" spans="2:17" x14ac:dyDescent="0.25">
      <c r="B57" s="532"/>
      <c r="C57" s="628" t="str">
        <f t="shared" si="5"/>
        <v/>
      </c>
      <c r="E57" s="533"/>
      <c r="F57" s="512" t="str">
        <f t="shared" si="2"/>
        <v/>
      </c>
      <c r="I57" s="533"/>
      <c r="J57" s="512" t="str">
        <f t="shared" si="3"/>
        <v/>
      </c>
      <c r="L57" s="627">
        <f t="shared" si="4"/>
        <v>0</v>
      </c>
      <c r="M57" s="533"/>
      <c r="N57" s="533"/>
      <c r="Q57" s="535"/>
    </row>
    <row r="58" spans="2:17" x14ac:dyDescent="0.25">
      <c r="B58" s="532"/>
      <c r="C58" s="628" t="str">
        <f t="shared" si="5"/>
        <v/>
      </c>
      <c r="E58" s="533"/>
      <c r="F58" s="512" t="str">
        <f t="shared" si="2"/>
        <v/>
      </c>
      <c r="I58" s="533"/>
      <c r="J58" s="512" t="str">
        <f t="shared" si="3"/>
        <v/>
      </c>
      <c r="L58" s="627">
        <f t="shared" si="4"/>
        <v>0</v>
      </c>
      <c r="M58" s="533"/>
      <c r="N58" s="533"/>
      <c r="Q58" s="535"/>
    </row>
    <row r="59" spans="2:17" x14ac:dyDescent="0.25">
      <c r="B59" s="532"/>
      <c r="C59" s="628" t="str">
        <f t="shared" si="5"/>
        <v/>
      </c>
      <c r="E59" s="533"/>
      <c r="F59" s="512" t="str">
        <f t="shared" si="2"/>
        <v/>
      </c>
      <c r="I59" s="533"/>
      <c r="J59" s="512" t="str">
        <f t="shared" si="3"/>
        <v/>
      </c>
      <c r="L59" s="627">
        <f t="shared" si="4"/>
        <v>0</v>
      </c>
      <c r="M59" s="533"/>
      <c r="N59" s="533"/>
      <c r="Q59" s="535"/>
    </row>
    <row r="60" spans="2:17" x14ac:dyDescent="0.25">
      <c r="B60" s="532"/>
      <c r="C60" s="628" t="str">
        <f t="shared" si="5"/>
        <v/>
      </c>
      <c r="E60" s="533"/>
      <c r="F60" s="512" t="str">
        <f t="shared" si="2"/>
        <v/>
      </c>
      <c r="I60" s="533"/>
      <c r="J60" s="512" t="str">
        <f t="shared" si="3"/>
        <v/>
      </c>
      <c r="L60" s="627">
        <f t="shared" si="4"/>
        <v>0</v>
      </c>
      <c r="M60" s="533"/>
      <c r="N60" s="533"/>
      <c r="Q60" s="535"/>
    </row>
    <row r="61" spans="2:17" x14ac:dyDescent="0.25">
      <c r="B61" s="532"/>
      <c r="C61" s="628" t="str">
        <f t="shared" si="5"/>
        <v/>
      </c>
      <c r="E61" s="533"/>
      <c r="F61" s="512" t="str">
        <f t="shared" si="2"/>
        <v/>
      </c>
      <c r="I61" s="533"/>
      <c r="J61" s="512" t="str">
        <f t="shared" si="3"/>
        <v/>
      </c>
      <c r="L61" s="627">
        <f t="shared" si="4"/>
        <v>0</v>
      </c>
      <c r="M61" s="533"/>
      <c r="N61" s="533"/>
      <c r="Q61" s="535"/>
    </row>
    <row r="62" spans="2:17" x14ac:dyDescent="0.25">
      <c r="B62" s="532"/>
      <c r="C62" s="628" t="str">
        <f t="shared" si="5"/>
        <v/>
      </c>
      <c r="E62" s="533"/>
      <c r="F62" s="512" t="str">
        <f t="shared" si="2"/>
        <v/>
      </c>
      <c r="I62" s="533"/>
      <c r="J62" s="512" t="str">
        <f t="shared" si="3"/>
        <v/>
      </c>
      <c r="L62" s="627">
        <f t="shared" si="4"/>
        <v>0</v>
      </c>
      <c r="M62" s="533"/>
      <c r="N62" s="533"/>
      <c r="Q62" s="535"/>
    </row>
    <row r="63" spans="2:17" x14ac:dyDescent="0.25">
      <c r="B63" s="532"/>
      <c r="C63" s="628" t="str">
        <f t="shared" si="5"/>
        <v/>
      </c>
      <c r="E63" s="533"/>
      <c r="F63" s="512" t="str">
        <f t="shared" si="2"/>
        <v/>
      </c>
      <c r="I63" s="533"/>
      <c r="J63" s="512" t="str">
        <f t="shared" si="3"/>
        <v/>
      </c>
      <c r="L63" s="627">
        <f t="shared" si="4"/>
        <v>0</v>
      </c>
      <c r="M63" s="533"/>
      <c r="N63" s="533"/>
      <c r="Q63" s="535"/>
    </row>
    <row r="64" spans="2:17" x14ac:dyDescent="0.25">
      <c r="B64" s="532"/>
      <c r="C64" s="628" t="str">
        <f t="shared" si="5"/>
        <v/>
      </c>
      <c r="E64" s="533"/>
      <c r="F64" s="512" t="str">
        <f t="shared" si="2"/>
        <v/>
      </c>
      <c r="I64" s="533"/>
      <c r="J64" s="512" t="str">
        <f t="shared" si="3"/>
        <v/>
      </c>
      <c r="L64" s="627">
        <f t="shared" si="4"/>
        <v>0</v>
      </c>
      <c r="M64" s="533"/>
      <c r="N64" s="533"/>
      <c r="Q64" s="535"/>
    </row>
    <row r="65" spans="2:17" x14ac:dyDescent="0.25">
      <c r="B65" s="532"/>
      <c r="C65" s="628" t="str">
        <f t="shared" si="5"/>
        <v/>
      </c>
      <c r="E65" s="533"/>
      <c r="F65" s="512" t="str">
        <f t="shared" si="2"/>
        <v/>
      </c>
      <c r="I65" s="533"/>
      <c r="J65" s="512" t="str">
        <f t="shared" si="3"/>
        <v/>
      </c>
      <c r="L65" s="627">
        <f t="shared" si="4"/>
        <v>0</v>
      </c>
      <c r="M65" s="533"/>
      <c r="N65" s="533"/>
      <c r="Q65" s="535"/>
    </row>
    <row r="66" spans="2:17" x14ac:dyDescent="0.25">
      <c r="B66" s="532"/>
      <c r="C66" s="628" t="str">
        <f t="shared" si="5"/>
        <v/>
      </c>
      <c r="E66" s="533"/>
      <c r="F66" s="512" t="str">
        <f t="shared" si="2"/>
        <v/>
      </c>
      <c r="I66" s="533"/>
      <c r="J66" s="512" t="str">
        <f t="shared" si="3"/>
        <v/>
      </c>
      <c r="L66" s="627">
        <f t="shared" si="4"/>
        <v>0</v>
      </c>
      <c r="M66" s="533"/>
      <c r="N66" s="533"/>
      <c r="Q66" s="535"/>
    </row>
    <row r="67" spans="2:17" x14ac:dyDescent="0.25">
      <c r="B67" s="532"/>
      <c r="C67" s="628" t="str">
        <f t="shared" si="5"/>
        <v/>
      </c>
      <c r="E67" s="533"/>
      <c r="F67" s="512" t="str">
        <f t="shared" si="2"/>
        <v/>
      </c>
      <c r="I67" s="533"/>
      <c r="J67" s="512" t="str">
        <f t="shared" si="3"/>
        <v/>
      </c>
      <c r="L67" s="627">
        <f t="shared" si="4"/>
        <v>0</v>
      </c>
      <c r="M67" s="533"/>
      <c r="N67" s="533"/>
      <c r="Q67" s="535"/>
    </row>
    <row r="68" spans="2:17" x14ac:dyDescent="0.25">
      <c r="B68" s="532"/>
      <c r="C68" s="628" t="str">
        <f t="shared" si="5"/>
        <v/>
      </c>
      <c r="E68" s="533"/>
      <c r="F68" s="512" t="str">
        <f t="shared" si="2"/>
        <v/>
      </c>
      <c r="I68" s="533"/>
      <c r="J68" s="512" t="str">
        <f t="shared" si="3"/>
        <v/>
      </c>
      <c r="L68" s="627">
        <f t="shared" si="4"/>
        <v>0</v>
      </c>
      <c r="M68" s="533"/>
      <c r="N68" s="533"/>
      <c r="Q68" s="535"/>
    </row>
    <row r="69" spans="2:17" x14ac:dyDescent="0.25">
      <c r="B69" s="532"/>
      <c r="C69" s="628" t="str">
        <f t="shared" si="5"/>
        <v/>
      </c>
      <c r="E69" s="533"/>
      <c r="F69" s="512" t="str">
        <f t="shared" si="2"/>
        <v/>
      </c>
      <c r="I69" s="533"/>
      <c r="J69" s="512" t="str">
        <f t="shared" si="3"/>
        <v/>
      </c>
      <c r="L69" s="627">
        <f t="shared" si="4"/>
        <v>0</v>
      </c>
      <c r="M69" s="533"/>
      <c r="N69" s="533"/>
      <c r="Q69" s="535"/>
    </row>
    <row r="70" spans="2:17" x14ac:dyDescent="0.25">
      <c r="B70" s="432"/>
    </row>
    <row r="71" spans="2:17" x14ac:dyDescent="0.25">
      <c r="B71" s="432"/>
    </row>
    <row r="72" spans="2:17" x14ac:dyDescent="0.25">
      <c r="B72" s="432"/>
    </row>
    <row r="73" spans="2:17" x14ac:dyDescent="0.25">
      <c r="B73" s="435"/>
    </row>
    <row r="74" spans="2:17" x14ac:dyDescent="0.25">
      <c r="B74" s="436"/>
    </row>
  </sheetData>
  <mergeCells count="18">
    <mergeCell ref="B14:C14"/>
    <mergeCell ref="E7:Q7"/>
    <mergeCell ref="E5:Q5"/>
    <mergeCell ref="E9:F9"/>
    <mergeCell ref="E13:F13"/>
    <mergeCell ref="E11:F11"/>
    <mergeCell ref="I9:I13"/>
    <mergeCell ref="J9:K9"/>
    <mergeCell ref="J11:K11"/>
    <mergeCell ref="J13:K13"/>
    <mergeCell ref="L9:Q9"/>
    <mergeCell ref="L11:Q11"/>
    <mergeCell ref="L13:Q13"/>
    <mergeCell ref="E15:F15"/>
    <mergeCell ref="L15:N15"/>
    <mergeCell ref="I15:J15"/>
    <mergeCell ref="B15:C16"/>
    <mergeCell ref="Q15:Q16"/>
  </mergeCell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B68"/>
  <sheetViews>
    <sheetView topLeftCell="A46" workbookViewId="0">
      <selection activeCell="A64" sqref="A64"/>
    </sheetView>
  </sheetViews>
  <sheetFormatPr defaultRowHeight="15" x14ac:dyDescent="0.25"/>
  <cols>
    <col min="1" max="1" width="35.7109375" style="433" customWidth="1"/>
    <col min="2" max="2" width="10.7109375" customWidth="1"/>
    <col min="3" max="3" width="15.42578125" customWidth="1"/>
    <col min="4" max="4" width="13.5703125" customWidth="1"/>
    <col min="5" max="5" width="12.7109375" customWidth="1"/>
    <col min="6" max="6" width="11" customWidth="1"/>
    <col min="7" max="7" width="8.85546875" style="612" bestFit="1" customWidth="1"/>
    <col min="8" max="8" width="12" bestFit="1" customWidth="1"/>
    <col min="9" max="9" width="7.5703125" bestFit="1" customWidth="1"/>
    <col min="10" max="10" width="6.5703125" customWidth="1"/>
    <col min="11" max="11" width="12" bestFit="1" customWidth="1"/>
    <col min="12" max="12" width="9" bestFit="1" customWidth="1"/>
    <col min="13" max="13" width="6.5703125" bestFit="1" customWidth="1"/>
    <col min="14" max="14" width="12" bestFit="1" customWidth="1"/>
    <col min="15" max="15" width="9" bestFit="1" customWidth="1"/>
    <col min="16" max="16" width="6.5703125" bestFit="1" customWidth="1"/>
    <col min="17" max="17" width="12.28515625" customWidth="1"/>
    <col min="18" max="18" width="9" bestFit="1" customWidth="1"/>
    <col min="19" max="19" width="7.5703125" bestFit="1" customWidth="1"/>
    <col min="20" max="20" width="12" bestFit="1" customWidth="1"/>
    <col min="21" max="21" width="9" bestFit="1" customWidth="1"/>
    <col min="22" max="22" width="7.85546875" style="612" customWidth="1"/>
    <col min="23" max="23" width="12" bestFit="1" customWidth="1"/>
    <col min="24" max="24" width="7.140625" customWidth="1"/>
    <col min="25" max="25" width="6.5703125" customWidth="1"/>
    <col min="26" max="26" width="12" bestFit="1" customWidth="1"/>
    <col min="27" max="27" width="9" bestFit="1" customWidth="1"/>
    <col min="28" max="28" width="6.5703125" bestFit="1" customWidth="1"/>
    <col min="29" max="29" width="12" bestFit="1" customWidth="1"/>
    <col min="30" max="30" width="9" bestFit="1" customWidth="1"/>
    <col min="31" max="31" width="6.5703125" bestFit="1" customWidth="1"/>
    <col min="32" max="32" width="12.42578125" customWidth="1"/>
    <col min="33" max="33" width="9" bestFit="1" customWidth="1"/>
    <col min="34" max="34" width="6.5703125" bestFit="1" customWidth="1"/>
    <col min="35" max="35" width="12" bestFit="1" customWidth="1"/>
    <col min="36" max="36" width="9" bestFit="1" customWidth="1"/>
    <col min="37" max="37" width="6.5703125" bestFit="1" customWidth="1"/>
    <col min="38" max="38" width="12" bestFit="1" customWidth="1"/>
    <col min="39" max="39" width="9" bestFit="1" customWidth="1"/>
    <col min="40" max="40" width="6.5703125" bestFit="1" customWidth="1"/>
    <col min="41" max="41" width="12" bestFit="1" customWidth="1"/>
    <col min="42" max="42" width="9" bestFit="1" customWidth="1"/>
    <col min="43" max="43" width="6.5703125" bestFit="1" customWidth="1"/>
    <col min="44" max="44" width="12" bestFit="1" customWidth="1"/>
    <col min="45" max="45" width="9" bestFit="1" customWidth="1"/>
    <col min="46" max="46" width="6.5703125" bestFit="1" customWidth="1"/>
    <col min="47" max="47" width="12" bestFit="1" customWidth="1"/>
    <col min="48" max="48" width="9" bestFit="1" customWidth="1"/>
    <col min="49" max="49" width="10.28515625" bestFit="1" customWidth="1"/>
    <col min="50" max="50" width="12" bestFit="1" customWidth="1"/>
    <col min="51" max="51" width="9" bestFit="1" customWidth="1"/>
    <col min="52" max="52" width="10.28515625" bestFit="1" customWidth="1"/>
    <col min="53" max="53" width="12" bestFit="1" customWidth="1"/>
    <col min="54" max="54" width="9" bestFit="1" customWidth="1"/>
  </cols>
  <sheetData>
    <row r="2" spans="1:54" ht="18.75" x14ac:dyDescent="0.3">
      <c r="A2" s="524" t="s">
        <v>198</v>
      </c>
    </row>
    <row r="3" spans="1:54" ht="15.75" x14ac:dyDescent="0.25">
      <c r="A3" s="518" t="s">
        <v>674</v>
      </c>
    </row>
    <row r="4" spans="1:54" x14ac:dyDescent="0.25">
      <c r="A4" s="439"/>
    </row>
    <row r="5" spans="1:54" ht="15.75" x14ac:dyDescent="0.25">
      <c r="A5" s="541"/>
    </row>
    <row r="6" spans="1:54" x14ac:dyDescent="0.25">
      <c r="A6" s="439"/>
    </row>
    <row r="7" spans="1:54" ht="33.75" customHeight="1" x14ac:dyDescent="0.25">
      <c r="A7" s="690" t="s">
        <v>24</v>
      </c>
      <c r="B7" s="685" t="s">
        <v>431</v>
      </c>
      <c r="C7" s="685"/>
      <c r="D7" s="685"/>
      <c r="E7" s="685"/>
      <c r="F7" s="686"/>
      <c r="G7" s="697" t="s">
        <v>662</v>
      </c>
      <c r="H7" s="697"/>
      <c r="I7" s="697"/>
      <c r="J7" s="697"/>
      <c r="K7" s="697"/>
      <c r="L7" s="697"/>
      <c r="M7" s="697"/>
      <c r="N7" s="697"/>
      <c r="O7" s="697"/>
      <c r="P7" s="697"/>
      <c r="Q7" s="697"/>
      <c r="R7" s="697"/>
      <c r="S7" s="697"/>
      <c r="T7" s="697"/>
      <c r="U7" s="697"/>
      <c r="V7" s="692" t="s">
        <v>663</v>
      </c>
      <c r="W7" s="692"/>
      <c r="X7" s="692"/>
      <c r="Y7" s="692"/>
      <c r="Z7" s="692"/>
      <c r="AA7" s="692"/>
      <c r="AB7" s="692"/>
      <c r="AC7" s="692"/>
      <c r="AD7" s="692"/>
      <c r="AE7" s="692"/>
      <c r="AF7" s="692"/>
      <c r="AG7" s="692"/>
      <c r="AH7" s="692"/>
      <c r="AI7" s="692"/>
      <c r="AJ7" s="692"/>
      <c r="AK7" s="692"/>
      <c r="AL7" s="692"/>
      <c r="AM7" s="692"/>
      <c r="AN7" s="692"/>
      <c r="AO7" s="692"/>
      <c r="AP7" s="692"/>
      <c r="AQ7" s="692"/>
      <c r="AR7" s="692"/>
      <c r="AS7" s="692"/>
      <c r="AT7" s="692"/>
      <c r="AU7" s="692"/>
      <c r="AV7" s="692"/>
      <c r="AW7" s="692"/>
      <c r="AX7" s="692"/>
      <c r="AY7" s="692"/>
      <c r="AZ7" s="692"/>
      <c r="BA7" s="692"/>
      <c r="BB7" s="692"/>
    </row>
    <row r="8" spans="1:54" ht="15" customHeight="1" x14ac:dyDescent="0.25">
      <c r="A8" s="690"/>
      <c r="B8" s="687" t="s">
        <v>475</v>
      </c>
      <c r="C8" s="687" t="s">
        <v>630</v>
      </c>
      <c r="D8" s="673" t="s">
        <v>660</v>
      </c>
      <c r="E8" s="701" t="s">
        <v>664</v>
      </c>
      <c r="F8" s="703" t="s">
        <v>632</v>
      </c>
      <c r="G8" s="697"/>
      <c r="H8" s="697"/>
      <c r="I8" s="697"/>
      <c r="J8" s="697"/>
      <c r="K8" s="697"/>
      <c r="L8" s="697"/>
      <c r="M8" s="697"/>
      <c r="N8" s="697"/>
      <c r="O8" s="697"/>
      <c r="P8" s="697"/>
      <c r="Q8" s="697"/>
      <c r="R8" s="697"/>
      <c r="S8" s="697"/>
      <c r="T8" s="697"/>
      <c r="U8" s="697"/>
      <c r="V8" s="692"/>
      <c r="W8" s="692"/>
      <c r="X8" s="692"/>
      <c r="Y8" s="692"/>
      <c r="Z8" s="692"/>
      <c r="AA8" s="692"/>
      <c r="AB8" s="692"/>
      <c r="AC8" s="692"/>
      <c r="AD8" s="692"/>
      <c r="AE8" s="692"/>
      <c r="AF8" s="692"/>
      <c r="AG8" s="692"/>
      <c r="AH8" s="692"/>
      <c r="AI8" s="692"/>
      <c r="AJ8" s="692"/>
      <c r="AK8" s="692"/>
      <c r="AL8" s="692"/>
      <c r="AM8" s="692"/>
      <c r="AN8" s="692"/>
      <c r="AO8" s="692"/>
      <c r="AP8" s="692"/>
      <c r="AQ8" s="692"/>
      <c r="AR8" s="692"/>
      <c r="AS8" s="692"/>
      <c r="AT8" s="692"/>
      <c r="AU8" s="692"/>
      <c r="AV8" s="692"/>
      <c r="AW8" s="692"/>
      <c r="AX8" s="692"/>
      <c r="AY8" s="692"/>
      <c r="AZ8" s="692"/>
      <c r="BA8" s="692"/>
      <c r="BB8" s="692"/>
    </row>
    <row r="9" spans="1:54" ht="51" customHeight="1" x14ac:dyDescent="0.25">
      <c r="A9" s="690"/>
      <c r="B9" s="688"/>
      <c r="C9" s="689"/>
      <c r="D9" s="675"/>
      <c r="E9" s="702"/>
      <c r="F9" s="704"/>
      <c r="G9" s="691" t="s">
        <v>669</v>
      </c>
      <c r="H9" s="691"/>
      <c r="I9" s="691"/>
      <c r="J9" s="691" t="s">
        <v>670</v>
      </c>
      <c r="K9" s="691"/>
      <c r="L9" s="691"/>
      <c r="M9" s="691" t="s">
        <v>698</v>
      </c>
      <c r="N9" s="691"/>
      <c r="O9" s="691"/>
      <c r="P9" s="691" t="s">
        <v>671</v>
      </c>
      <c r="Q9" s="691"/>
      <c r="R9" s="691"/>
      <c r="S9" s="691" t="s">
        <v>672</v>
      </c>
      <c r="T9" s="691"/>
      <c r="U9" s="691"/>
      <c r="V9" s="691" t="s">
        <v>643</v>
      </c>
      <c r="W9" s="691"/>
      <c r="X9" s="691"/>
      <c r="Y9" s="693" t="s">
        <v>644</v>
      </c>
      <c r="Z9" s="694"/>
      <c r="AA9" s="695"/>
      <c r="AB9" s="693" t="s">
        <v>58</v>
      </c>
      <c r="AC9" s="694"/>
      <c r="AD9" s="696"/>
      <c r="AE9" s="693" t="s">
        <v>655</v>
      </c>
      <c r="AF9" s="694"/>
      <c r="AG9" s="696"/>
      <c r="AH9" s="693" t="s">
        <v>646</v>
      </c>
      <c r="AI9" s="694"/>
      <c r="AJ9" s="695"/>
      <c r="AK9" s="693" t="s">
        <v>656</v>
      </c>
      <c r="AL9" s="694"/>
      <c r="AM9" s="696"/>
      <c r="AN9" s="693" t="s">
        <v>648</v>
      </c>
      <c r="AO9" s="694"/>
      <c r="AP9" s="696"/>
      <c r="AQ9" s="693" t="s">
        <v>649</v>
      </c>
      <c r="AR9" s="694"/>
      <c r="AS9" s="696"/>
      <c r="AT9" s="693" t="s">
        <v>657</v>
      </c>
      <c r="AU9" s="694"/>
      <c r="AV9" s="695"/>
      <c r="AW9" s="693" t="s">
        <v>651</v>
      </c>
      <c r="AX9" s="694"/>
      <c r="AY9" s="696"/>
      <c r="AZ9" s="693" t="s">
        <v>652</v>
      </c>
      <c r="BA9" s="694"/>
      <c r="BB9" s="695"/>
    </row>
    <row r="10" spans="1:54" ht="15" customHeight="1" x14ac:dyDescent="0.25">
      <c r="A10" s="690"/>
      <c r="B10" s="689"/>
      <c r="C10" s="474">
        <f>Parâmetros!I27</f>
        <v>0.214</v>
      </c>
      <c r="D10" s="468">
        <f>Parâmetros!I5</f>
        <v>0.4</v>
      </c>
      <c r="E10" s="451">
        <f>Parâmetros!J5</f>
        <v>0.35</v>
      </c>
      <c r="F10" s="621">
        <f>Parâmetros!K5</f>
        <v>0.25</v>
      </c>
      <c r="G10" s="624">
        <f>Parâmetros!$D$7</f>
        <v>1</v>
      </c>
      <c r="H10" s="624">
        <f>Parâmetros!$E$7</f>
        <v>2</v>
      </c>
      <c r="I10" s="624">
        <f>Parâmetros!$F$7</f>
        <v>2</v>
      </c>
      <c r="J10" s="624">
        <f>Parâmetros!$D$8</f>
        <v>1</v>
      </c>
      <c r="K10" s="624">
        <f>Parâmetros!$E$8</f>
        <v>1</v>
      </c>
      <c r="L10" s="624">
        <f>Parâmetros!$F$8</f>
        <v>2</v>
      </c>
      <c r="M10" s="624">
        <f>Parâmetros!$D$9</f>
        <v>0</v>
      </c>
      <c r="N10" s="624">
        <f>Parâmetros!$E$9</f>
        <v>6</v>
      </c>
      <c r="O10" s="624">
        <f>Parâmetros!$F$9</f>
        <v>6</v>
      </c>
      <c r="P10" s="624">
        <f>Parâmetros!$D$10</f>
        <v>1</v>
      </c>
      <c r="Q10" s="624">
        <f>Parâmetros!$E$10</f>
        <v>1</v>
      </c>
      <c r="R10" s="624">
        <f>Parâmetros!$F$10</f>
        <v>1</v>
      </c>
      <c r="S10" s="624">
        <f>Parâmetros!$D$11</f>
        <v>2</v>
      </c>
      <c r="T10" s="624">
        <f>Parâmetros!$E$11</f>
        <v>2</v>
      </c>
      <c r="U10" s="624">
        <f>Parâmetros!$F$11</f>
        <v>2</v>
      </c>
      <c r="V10" s="624">
        <f>Parâmetros!$D$13</f>
        <v>1</v>
      </c>
      <c r="W10" s="624">
        <f>Parâmetros!$E$13</f>
        <v>1</v>
      </c>
      <c r="X10" s="624">
        <f>Parâmetros!$F$11</f>
        <v>2</v>
      </c>
      <c r="Y10" s="624">
        <f>Parâmetros!$D$14</f>
        <v>1</v>
      </c>
      <c r="Z10" s="624">
        <f>Parâmetros!$E$14</f>
        <v>1</v>
      </c>
      <c r="AA10" s="624">
        <f>Parâmetros!$F$14</f>
        <v>1</v>
      </c>
      <c r="AB10" s="624">
        <f>Parâmetros!$D$15</f>
        <v>1</v>
      </c>
      <c r="AC10" s="624">
        <f>Parâmetros!$E$15</f>
        <v>1</v>
      </c>
      <c r="AD10" s="624">
        <f>Parâmetros!$F$15</f>
        <v>2</v>
      </c>
      <c r="AE10" s="624">
        <f>Parâmetros!$D$16</f>
        <v>1</v>
      </c>
      <c r="AF10" s="624">
        <f>Parâmetros!$E$16</f>
        <v>1</v>
      </c>
      <c r="AG10" s="624">
        <f>Parâmetros!$F$16</f>
        <v>2</v>
      </c>
      <c r="AH10" s="624">
        <f>Parâmetros!$D$17</f>
        <v>1</v>
      </c>
      <c r="AI10" s="624">
        <f>Parâmetros!$E$17</f>
        <v>1</v>
      </c>
      <c r="AJ10" s="624">
        <f>Parâmetros!$F$17</f>
        <v>2</v>
      </c>
      <c r="AK10" s="624">
        <f>Parâmetros!$D$18</f>
        <v>1</v>
      </c>
      <c r="AL10" s="624">
        <f>Parâmetros!$E$18</f>
        <v>1</v>
      </c>
      <c r="AM10" s="624">
        <f>Parâmetros!$F$18</f>
        <v>1</v>
      </c>
      <c r="AN10" s="624">
        <f>Parâmetros!$D$19</f>
        <v>1</v>
      </c>
      <c r="AO10" s="624">
        <f>Parâmetros!$E$19</f>
        <v>1</v>
      </c>
      <c r="AP10" s="624">
        <f>Parâmetros!$F$19</f>
        <v>1</v>
      </c>
      <c r="AQ10" s="624">
        <f>Parâmetros!$D$20</f>
        <v>1</v>
      </c>
      <c r="AR10" s="624">
        <f>Parâmetros!$E$20</f>
        <v>1</v>
      </c>
      <c r="AS10" s="624">
        <f>Parâmetros!$F$20</f>
        <v>1</v>
      </c>
      <c r="AT10" s="624">
        <f>Parâmetros!$D$21</f>
        <v>1</v>
      </c>
      <c r="AU10" s="624">
        <f>Parâmetros!$E$21</f>
        <v>1</v>
      </c>
      <c r="AV10" s="624">
        <f>Parâmetros!$F$21</f>
        <v>2</v>
      </c>
      <c r="AW10" s="624">
        <f>Parâmetros!$D$22</f>
        <v>1</v>
      </c>
      <c r="AX10" s="624">
        <f>Parâmetros!$E$22</f>
        <v>1</v>
      </c>
      <c r="AY10" s="624">
        <f>Parâmetros!$F$22</f>
        <v>1</v>
      </c>
      <c r="AZ10" s="624">
        <f>Parâmetros!$D$23</f>
        <v>0</v>
      </c>
      <c r="BA10" s="624">
        <f>Parâmetros!$E$23</f>
        <v>1</v>
      </c>
      <c r="BB10" s="624">
        <f>Parâmetros!$F$23</f>
        <v>1</v>
      </c>
    </row>
    <row r="11" spans="1:54" ht="33.75" customHeight="1" x14ac:dyDescent="0.25">
      <c r="A11" s="690"/>
      <c r="B11" s="606" t="s">
        <v>519</v>
      </c>
      <c r="C11" s="606" t="s">
        <v>476</v>
      </c>
      <c r="D11" s="698" t="s">
        <v>661</v>
      </c>
      <c r="E11" s="699"/>
      <c r="F11" s="700"/>
      <c r="G11" s="622" t="s">
        <v>640</v>
      </c>
      <c r="H11" s="622" t="s">
        <v>641</v>
      </c>
      <c r="I11" s="622" t="s">
        <v>642</v>
      </c>
      <c r="J11" s="622" t="s">
        <v>640</v>
      </c>
      <c r="K11" s="622" t="s">
        <v>641</v>
      </c>
      <c r="L11" s="622" t="s">
        <v>642</v>
      </c>
      <c r="M11" s="622" t="s">
        <v>640</v>
      </c>
      <c r="N11" s="622" t="s">
        <v>641</v>
      </c>
      <c r="O11" s="622" t="s">
        <v>642</v>
      </c>
      <c r="P11" s="622" t="s">
        <v>640</v>
      </c>
      <c r="Q11" s="622" t="s">
        <v>641</v>
      </c>
      <c r="R11" s="622" t="s">
        <v>642</v>
      </c>
      <c r="S11" s="622" t="s">
        <v>640</v>
      </c>
      <c r="T11" s="622" t="s">
        <v>641</v>
      </c>
      <c r="U11" s="622" t="s">
        <v>642</v>
      </c>
      <c r="V11" s="622" t="s">
        <v>640</v>
      </c>
      <c r="W11" s="622" t="s">
        <v>641</v>
      </c>
      <c r="X11" s="622" t="s">
        <v>642</v>
      </c>
      <c r="Y11" s="622" t="s">
        <v>640</v>
      </c>
      <c r="Z11" s="622" t="s">
        <v>641</v>
      </c>
      <c r="AA11" s="622" t="s">
        <v>642</v>
      </c>
      <c r="AB11" s="622" t="s">
        <v>640</v>
      </c>
      <c r="AC11" s="622" t="s">
        <v>641</v>
      </c>
      <c r="AD11" s="622" t="s">
        <v>642</v>
      </c>
      <c r="AE11" s="622" t="s">
        <v>640</v>
      </c>
      <c r="AF11" s="622" t="s">
        <v>641</v>
      </c>
      <c r="AG11" s="622" t="s">
        <v>642</v>
      </c>
      <c r="AH11" s="622" t="s">
        <v>640</v>
      </c>
      <c r="AI11" s="622" t="s">
        <v>641</v>
      </c>
      <c r="AJ11" s="622" t="s">
        <v>642</v>
      </c>
      <c r="AK11" s="622" t="s">
        <v>640</v>
      </c>
      <c r="AL11" s="622" t="s">
        <v>641</v>
      </c>
      <c r="AM11" s="622" t="s">
        <v>642</v>
      </c>
      <c r="AN11" s="622" t="s">
        <v>640</v>
      </c>
      <c r="AO11" s="622" t="s">
        <v>641</v>
      </c>
      <c r="AP11" s="622" t="s">
        <v>642</v>
      </c>
      <c r="AQ11" s="622" t="s">
        <v>640</v>
      </c>
      <c r="AR11" s="622" t="s">
        <v>641</v>
      </c>
      <c r="AS11" s="622" t="s">
        <v>642</v>
      </c>
      <c r="AT11" s="622" t="s">
        <v>640</v>
      </c>
      <c r="AU11" s="622" t="s">
        <v>641</v>
      </c>
      <c r="AV11" s="622" t="s">
        <v>642</v>
      </c>
      <c r="AW11" s="622" t="s">
        <v>640</v>
      </c>
      <c r="AX11" s="622" t="s">
        <v>641</v>
      </c>
      <c r="AY11" s="622" t="s">
        <v>642</v>
      </c>
      <c r="AZ11" s="622" t="s">
        <v>640</v>
      </c>
      <c r="BA11" s="622" t="s">
        <v>641</v>
      </c>
      <c r="BB11" s="623" t="s">
        <v>642</v>
      </c>
    </row>
    <row r="12" spans="1:54" ht="5.25" customHeight="1" x14ac:dyDescent="0.25"/>
    <row r="13" spans="1:54" x14ac:dyDescent="0.25">
      <c r="A13" s="478" t="s">
        <v>21</v>
      </c>
      <c r="B13" s="472">
        <f>SUM(B14:B63)</f>
        <v>0</v>
      </c>
      <c r="C13" s="7">
        <f>B13*21.4%</f>
        <v>0</v>
      </c>
      <c r="D13" s="7">
        <f>D$10*C13</f>
        <v>0</v>
      </c>
      <c r="E13" s="7">
        <f>E$10*C13</f>
        <v>0</v>
      </c>
      <c r="F13" s="7">
        <f>F$10*C13</f>
        <v>0</v>
      </c>
      <c r="G13" s="629">
        <f>G$10*$D13</f>
        <v>0</v>
      </c>
      <c r="H13" s="629">
        <f>H$10*$E13</f>
        <v>0</v>
      </c>
      <c r="I13" s="629">
        <f>I$10*$F13</f>
        <v>0</v>
      </c>
      <c r="J13" s="629">
        <f>J$10*$D13</f>
        <v>0</v>
      </c>
      <c r="K13" s="629">
        <f>K$10*$E13</f>
        <v>0</v>
      </c>
      <c r="L13" s="629">
        <f>L$10*$F13</f>
        <v>0</v>
      </c>
      <c r="M13" s="629">
        <f>M$10*$D13</f>
        <v>0</v>
      </c>
      <c r="N13" s="629">
        <f>N$10*$E13</f>
        <v>0</v>
      </c>
      <c r="O13" s="629">
        <f>O$10*$F13</f>
        <v>0</v>
      </c>
      <c r="P13" s="629">
        <f>P$10*$D13</f>
        <v>0</v>
      </c>
      <c r="Q13" s="629">
        <f>Q$10*$E13</f>
        <v>0</v>
      </c>
      <c r="R13" s="629">
        <f>R$10*$F13</f>
        <v>0</v>
      </c>
      <c r="S13" s="629">
        <f>D13/20*4</f>
        <v>0</v>
      </c>
      <c r="T13" s="629">
        <f>E13/20*4</f>
        <v>0</v>
      </c>
      <c r="U13" s="629">
        <f>F13/20*4</f>
        <v>0</v>
      </c>
      <c r="V13" s="629">
        <f>V$10*$D13</f>
        <v>0</v>
      </c>
      <c r="W13" s="629">
        <f>W$10*$E13</f>
        <v>0</v>
      </c>
      <c r="X13" s="629">
        <f>X$10*$F13</f>
        <v>0</v>
      </c>
      <c r="Y13" s="629">
        <f>Y$10*$D13</f>
        <v>0</v>
      </c>
      <c r="Z13" s="629">
        <f>Z$10*$E13</f>
        <v>0</v>
      </c>
      <c r="AA13" s="629">
        <f>AA$10*$F13</f>
        <v>0</v>
      </c>
      <c r="AB13" s="629">
        <f>AB$10*$D13</f>
        <v>0</v>
      </c>
      <c r="AC13" s="629">
        <f>AC$10*$E13</f>
        <v>0</v>
      </c>
      <c r="AD13" s="629">
        <f>AD$10*$F13</f>
        <v>0</v>
      </c>
      <c r="AE13" s="629">
        <f>AE$10*$D13</f>
        <v>0</v>
      </c>
      <c r="AF13" s="629">
        <f>AF$10*$E13</f>
        <v>0</v>
      </c>
      <c r="AG13" s="629">
        <f>AG$10*$F13</f>
        <v>0</v>
      </c>
      <c r="AH13" s="629">
        <f>AH$10*$D13</f>
        <v>0</v>
      </c>
      <c r="AI13" s="629">
        <f>AI$10*$E13</f>
        <v>0</v>
      </c>
      <c r="AJ13" s="629">
        <f>AJ$10*$F13</f>
        <v>0</v>
      </c>
      <c r="AK13" s="629">
        <f>AK$10*$D13</f>
        <v>0</v>
      </c>
      <c r="AL13" s="629">
        <f>AL$10*$E13</f>
        <v>0</v>
      </c>
      <c r="AM13" s="629">
        <f>AM$10*$F13</f>
        <v>0</v>
      </c>
      <c r="AN13" s="629">
        <f>AN$10*$D13</f>
        <v>0</v>
      </c>
      <c r="AO13" s="629">
        <f>AO$10*$E13</f>
        <v>0</v>
      </c>
      <c r="AP13" s="629">
        <f>AP$10*$F13</f>
        <v>0</v>
      </c>
      <c r="AQ13" s="629">
        <f>AQ$10*$D13</f>
        <v>0</v>
      </c>
      <c r="AR13" s="629">
        <f>AR$10*$E13</f>
        <v>0</v>
      </c>
      <c r="AS13" s="629">
        <f>AS$10*$F13</f>
        <v>0</v>
      </c>
      <c r="AT13" s="629">
        <f>AT$10*$D13</f>
        <v>0</v>
      </c>
      <c r="AU13" s="629">
        <f>AU$10*$E13</f>
        <v>0</v>
      </c>
      <c r="AV13" s="629">
        <f>AV$10*$F13</f>
        <v>0</v>
      </c>
      <c r="AW13" s="629">
        <f>AW$10*$D13</f>
        <v>0</v>
      </c>
      <c r="AX13" s="629">
        <f>AX$10*$E13</f>
        <v>0</v>
      </c>
      <c r="AY13" s="629">
        <f>AY$10*$F13</f>
        <v>0</v>
      </c>
      <c r="AZ13" s="629">
        <f>AZ$10*$D13</f>
        <v>0</v>
      </c>
      <c r="BA13" s="629">
        <f>BA$10*$E13</f>
        <v>0</v>
      </c>
      <c r="BB13" s="629">
        <f>BB$10*$F13</f>
        <v>0</v>
      </c>
    </row>
    <row r="14" spans="1:54" x14ac:dyDescent="0.25">
      <c r="A14" s="477" t="str">
        <f>IF(BasePop.!A20="","",BasePop.!A20)</f>
        <v/>
      </c>
      <c r="B14" s="7">
        <f>BasePop.!L20</f>
        <v>0</v>
      </c>
      <c r="C14" s="7">
        <f>B14*21.4%</f>
        <v>0</v>
      </c>
      <c r="D14" s="7">
        <f t="shared" ref="D14:D63" si="0">D$10*C14</f>
        <v>0</v>
      </c>
      <c r="E14" s="7">
        <f t="shared" ref="E14:E63" si="1">E$10*C14</f>
        <v>0</v>
      </c>
      <c r="F14" s="7">
        <f t="shared" ref="F14:F63" si="2">F$10*C14</f>
        <v>0</v>
      </c>
      <c r="G14" s="629">
        <f t="shared" ref="G14:G63" si="3">G$10*$D14</f>
        <v>0</v>
      </c>
      <c r="H14" s="629">
        <f t="shared" ref="H14:H63" si="4">H$10*$E14</f>
        <v>0</v>
      </c>
      <c r="I14" s="629">
        <f t="shared" ref="I14:I63" si="5">I$10*$F14</f>
        <v>0</v>
      </c>
      <c r="J14" s="629">
        <f t="shared" ref="J14:J63" si="6">J$10*$D14</f>
        <v>0</v>
      </c>
      <c r="K14" s="629">
        <f t="shared" ref="K14:K63" si="7">K$10*$E14</f>
        <v>0</v>
      </c>
      <c r="L14" s="629">
        <f t="shared" ref="L14:L63" si="8">L$10*$F14</f>
        <v>0</v>
      </c>
      <c r="M14" s="629">
        <f t="shared" ref="M14:M63" si="9">M$10*$D14</f>
        <v>0</v>
      </c>
      <c r="N14" s="629">
        <f t="shared" ref="N14:N63" si="10">N$10*$E14</f>
        <v>0</v>
      </c>
      <c r="O14" s="629">
        <f t="shared" ref="O14:O63" si="11">O$10*$F14</f>
        <v>0</v>
      </c>
      <c r="P14" s="629">
        <f t="shared" ref="P14:P63" si="12">P$10*$D14</f>
        <v>0</v>
      </c>
      <c r="Q14" s="629">
        <f t="shared" ref="Q14:Q63" si="13">Q$10*$E14</f>
        <v>0</v>
      </c>
      <c r="R14" s="629">
        <f t="shared" ref="R14:R63" si="14">R$10*$F14</f>
        <v>0</v>
      </c>
      <c r="S14" s="629">
        <f t="shared" ref="S14:S63" si="15">D14/20*4</f>
        <v>0</v>
      </c>
      <c r="T14" s="629">
        <f t="shared" ref="T14:T63" si="16">E14/20*4</f>
        <v>0</v>
      </c>
      <c r="U14" s="629">
        <f t="shared" ref="U14:U63" si="17">F14/20*4</f>
        <v>0</v>
      </c>
      <c r="V14" s="629">
        <f t="shared" ref="V14:V63" si="18">V$10*$D14</f>
        <v>0</v>
      </c>
      <c r="W14" s="629">
        <f t="shared" ref="W14:W63" si="19">W$10*$E14</f>
        <v>0</v>
      </c>
      <c r="X14" s="629">
        <f t="shared" ref="X14:X63" si="20">X$10*$F14</f>
        <v>0</v>
      </c>
      <c r="Y14" s="629">
        <f t="shared" ref="Y14:Y63" si="21">Y$10*$D14</f>
        <v>0</v>
      </c>
      <c r="Z14" s="629">
        <f t="shared" ref="Z14:Z63" si="22">Z$10*$E14</f>
        <v>0</v>
      </c>
      <c r="AA14" s="629">
        <f t="shared" ref="AA14:AA63" si="23">AA$10*$F14</f>
        <v>0</v>
      </c>
      <c r="AB14" s="629">
        <f t="shared" ref="AB14:AB63" si="24">AB$10*$D14</f>
        <v>0</v>
      </c>
      <c r="AC14" s="629">
        <f t="shared" ref="AC14:AC63" si="25">AC$10*$E14</f>
        <v>0</v>
      </c>
      <c r="AD14" s="629">
        <f t="shared" ref="AD14:AD63" si="26">AD$10*$F14</f>
        <v>0</v>
      </c>
      <c r="AE14" s="629">
        <f t="shared" ref="AE14:AE63" si="27">AE$10*$D14</f>
        <v>0</v>
      </c>
      <c r="AF14" s="629">
        <f t="shared" ref="AF14:AF63" si="28">AF$10*$E14</f>
        <v>0</v>
      </c>
      <c r="AG14" s="629">
        <f t="shared" ref="AG14:AG63" si="29">AG$10*$F14</f>
        <v>0</v>
      </c>
      <c r="AH14" s="629">
        <f t="shared" ref="AH14:AH63" si="30">AH$10*$D14</f>
        <v>0</v>
      </c>
      <c r="AI14" s="629">
        <f t="shared" ref="AI14:AI63" si="31">AI$10*$E14</f>
        <v>0</v>
      </c>
      <c r="AJ14" s="629">
        <f t="shared" ref="AJ14:AJ63" si="32">AJ$10*$F14</f>
        <v>0</v>
      </c>
      <c r="AK14" s="629">
        <f t="shared" ref="AK14:AK63" si="33">AK$10*$D14</f>
        <v>0</v>
      </c>
      <c r="AL14" s="629">
        <f t="shared" ref="AL14:AL63" si="34">AL$10*$E14</f>
        <v>0</v>
      </c>
      <c r="AM14" s="629">
        <f t="shared" ref="AM14:AM63" si="35">AM$10*$F14</f>
        <v>0</v>
      </c>
      <c r="AN14" s="629">
        <f t="shared" ref="AN14:AN63" si="36">AN$10*$D14</f>
        <v>0</v>
      </c>
      <c r="AO14" s="629">
        <f t="shared" ref="AO14:AO63" si="37">AO$10*$E14</f>
        <v>0</v>
      </c>
      <c r="AP14" s="629">
        <f t="shared" ref="AP14:AP63" si="38">AP$10*$F14</f>
        <v>0</v>
      </c>
      <c r="AQ14" s="629">
        <f t="shared" ref="AQ14:AQ63" si="39">AQ$10*$D14</f>
        <v>0</v>
      </c>
      <c r="AR14" s="629">
        <f t="shared" ref="AR14:AR63" si="40">AR$10*$E14</f>
        <v>0</v>
      </c>
      <c r="AS14" s="629">
        <f t="shared" ref="AS14:AS63" si="41">AS$10*$F14</f>
        <v>0</v>
      </c>
      <c r="AT14" s="629">
        <f t="shared" ref="AT14:AT63" si="42">AT$10*$D14</f>
        <v>0</v>
      </c>
      <c r="AU14" s="629">
        <f t="shared" ref="AU14:AU63" si="43">AU$10*$E14</f>
        <v>0</v>
      </c>
      <c r="AV14" s="629">
        <f t="shared" ref="AV14:AV63" si="44">AV$10*$F14</f>
        <v>0</v>
      </c>
      <c r="AW14" s="629">
        <f t="shared" ref="AW14:AW63" si="45">AW$10*$D14</f>
        <v>0</v>
      </c>
      <c r="AX14" s="629">
        <f t="shared" ref="AX14:AX63" si="46">AX$10*$E14</f>
        <v>0</v>
      </c>
      <c r="AY14" s="629">
        <f t="shared" ref="AY14:AY63" si="47">AY$10*$F14</f>
        <v>0</v>
      </c>
      <c r="AZ14" s="629">
        <f t="shared" ref="AZ14:AZ63" si="48">AZ$10*$D14</f>
        <v>0</v>
      </c>
      <c r="BA14" s="629">
        <f t="shared" ref="BA14:BA63" si="49">BA$10*$E14</f>
        <v>0</v>
      </c>
      <c r="BB14" s="629">
        <f t="shared" ref="BB14:BB63" si="50">BB$10*$F14</f>
        <v>0</v>
      </c>
    </row>
    <row r="15" spans="1:54" x14ac:dyDescent="0.25">
      <c r="A15" s="477" t="str">
        <f>IF(BasePop.!A21="","",BasePop.!A21)</f>
        <v/>
      </c>
      <c r="B15" s="7">
        <f>BasePop.!L21</f>
        <v>0</v>
      </c>
      <c r="C15" s="7">
        <f t="shared" ref="C15:C63" si="51">B15*21.4%</f>
        <v>0</v>
      </c>
      <c r="D15" s="7">
        <f t="shared" si="0"/>
        <v>0</v>
      </c>
      <c r="E15" s="7">
        <f t="shared" si="1"/>
        <v>0</v>
      </c>
      <c r="F15" s="7">
        <f t="shared" si="2"/>
        <v>0</v>
      </c>
      <c r="G15" s="629">
        <f t="shared" si="3"/>
        <v>0</v>
      </c>
      <c r="H15" s="629">
        <f t="shared" si="4"/>
        <v>0</v>
      </c>
      <c r="I15" s="629">
        <f t="shared" si="5"/>
        <v>0</v>
      </c>
      <c r="J15" s="629">
        <f t="shared" si="6"/>
        <v>0</v>
      </c>
      <c r="K15" s="629">
        <f t="shared" si="7"/>
        <v>0</v>
      </c>
      <c r="L15" s="629">
        <f t="shared" si="8"/>
        <v>0</v>
      </c>
      <c r="M15" s="629">
        <f t="shared" si="9"/>
        <v>0</v>
      </c>
      <c r="N15" s="629">
        <f t="shared" si="10"/>
        <v>0</v>
      </c>
      <c r="O15" s="629">
        <f t="shared" si="11"/>
        <v>0</v>
      </c>
      <c r="P15" s="629">
        <f t="shared" si="12"/>
        <v>0</v>
      </c>
      <c r="Q15" s="629">
        <f t="shared" si="13"/>
        <v>0</v>
      </c>
      <c r="R15" s="629">
        <f t="shared" si="14"/>
        <v>0</v>
      </c>
      <c r="S15" s="629">
        <f t="shared" si="15"/>
        <v>0</v>
      </c>
      <c r="T15" s="629">
        <f t="shared" si="16"/>
        <v>0</v>
      </c>
      <c r="U15" s="629">
        <f t="shared" si="17"/>
        <v>0</v>
      </c>
      <c r="V15" s="629">
        <f t="shared" si="18"/>
        <v>0</v>
      </c>
      <c r="W15" s="629">
        <f t="shared" si="19"/>
        <v>0</v>
      </c>
      <c r="X15" s="629">
        <f t="shared" si="20"/>
        <v>0</v>
      </c>
      <c r="Y15" s="629">
        <f t="shared" si="21"/>
        <v>0</v>
      </c>
      <c r="Z15" s="629">
        <f t="shared" si="22"/>
        <v>0</v>
      </c>
      <c r="AA15" s="629">
        <f t="shared" si="23"/>
        <v>0</v>
      </c>
      <c r="AB15" s="629">
        <f t="shared" si="24"/>
        <v>0</v>
      </c>
      <c r="AC15" s="629">
        <f t="shared" si="25"/>
        <v>0</v>
      </c>
      <c r="AD15" s="629">
        <f t="shared" si="26"/>
        <v>0</v>
      </c>
      <c r="AE15" s="629">
        <f t="shared" si="27"/>
        <v>0</v>
      </c>
      <c r="AF15" s="629">
        <f t="shared" si="28"/>
        <v>0</v>
      </c>
      <c r="AG15" s="629">
        <f t="shared" si="29"/>
        <v>0</v>
      </c>
      <c r="AH15" s="629">
        <f t="shared" si="30"/>
        <v>0</v>
      </c>
      <c r="AI15" s="629">
        <f t="shared" si="31"/>
        <v>0</v>
      </c>
      <c r="AJ15" s="629">
        <f t="shared" si="32"/>
        <v>0</v>
      </c>
      <c r="AK15" s="629">
        <f t="shared" si="33"/>
        <v>0</v>
      </c>
      <c r="AL15" s="629">
        <f t="shared" si="34"/>
        <v>0</v>
      </c>
      <c r="AM15" s="629">
        <f t="shared" si="35"/>
        <v>0</v>
      </c>
      <c r="AN15" s="629">
        <f t="shared" si="36"/>
        <v>0</v>
      </c>
      <c r="AO15" s="629">
        <f t="shared" si="37"/>
        <v>0</v>
      </c>
      <c r="AP15" s="629">
        <f t="shared" si="38"/>
        <v>0</v>
      </c>
      <c r="AQ15" s="629">
        <f t="shared" si="39"/>
        <v>0</v>
      </c>
      <c r="AR15" s="629">
        <f t="shared" si="40"/>
        <v>0</v>
      </c>
      <c r="AS15" s="629">
        <f t="shared" si="41"/>
        <v>0</v>
      </c>
      <c r="AT15" s="629">
        <f t="shared" si="42"/>
        <v>0</v>
      </c>
      <c r="AU15" s="629">
        <f t="shared" si="43"/>
        <v>0</v>
      </c>
      <c r="AV15" s="629">
        <f t="shared" si="44"/>
        <v>0</v>
      </c>
      <c r="AW15" s="629">
        <f t="shared" si="45"/>
        <v>0</v>
      </c>
      <c r="AX15" s="629">
        <f t="shared" si="46"/>
        <v>0</v>
      </c>
      <c r="AY15" s="629">
        <f t="shared" si="47"/>
        <v>0</v>
      </c>
      <c r="AZ15" s="629">
        <f t="shared" si="48"/>
        <v>0</v>
      </c>
      <c r="BA15" s="629">
        <f t="shared" si="49"/>
        <v>0</v>
      </c>
      <c r="BB15" s="629">
        <f t="shared" si="50"/>
        <v>0</v>
      </c>
    </row>
    <row r="16" spans="1:54" x14ac:dyDescent="0.25">
      <c r="A16" s="477" t="str">
        <f>IF(BasePop.!A22="","",BasePop.!A22)</f>
        <v/>
      </c>
      <c r="B16" s="7">
        <f>BasePop.!L22</f>
        <v>0</v>
      </c>
      <c r="C16" s="7">
        <f t="shared" si="51"/>
        <v>0</v>
      </c>
      <c r="D16" s="7">
        <f t="shared" si="0"/>
        <v>0</v>
      </c>
      <c r="E16" s="7">
        <f t="shared" si="1"/>
        <v>0</v>
      </c>
      <c r="F16" s="7">
        <f t="shared" si="2"/>
        <v>0</v>
      </c>
      <c r="G16" s="629">
        <f t="shared" si="3"/>
        <v>0</v>
      </c>
      <c r="H16" s="629">
        <f t="shared" si="4"/>
        <v>0</v>
      </c>
      <c r="I16" s="629">
        <f t="shared" si="5"/>
        <v>0</v>
      </c>
      <c r="J16" s="629">
        <f t="shared" si="6"/>
        <v>0</v>
      </c>
      <c r="K16" s="629">
        <f t="shared" si="7"/>
        <v>0</v>
      </c>
      <c r="L16" s="629">
        <f t="shared" si="8"/>
        <v>0</v>
      </c>
      <c r="M16" s="629">
        <f t="shared" si="9"/>
        <v>0</v>
      </c>
      <c r="N16" s="629">
        <f t="shared" si="10"/>
        <v>0</v>
      </c>
      <c r="O16" s="629">
        <f t="shared" si="11"/>
        <v>0</v>
      </c>
      <c r="P16" s="629">
        <f t="shared" si="12"/>
        <v>0</v>
      </c>
      <c r="Q16" s="629">
        <f t="shared" si="13"/>
        <v>0</v>
      </c>
      <c r="R16" s="629">
        <f t="shared" si="14"/>
        <v>0</v>
      </c>
      <c r="S16" s="629">
        <f t="shared" si="15"/>
        <v>0</v>
      </c>
      <c r="T16" s="629">
        <f t="shared" si="16"/>
        <v>0</v>
      </c>
      <c r="U16" s="629">
        <f t="shared" si="17"/>
        <v>0</v>
      </c>
      <c r="V16" s="629">
        <f t="shared" si="18"/>
        <v>0</v>
      </c>
      <c r="W16" s="629">
        <f t="shared" si="19"/>
        <v>0</v>
      </c>
      <c r="X16" s="629">
        <f t="shared" si="20"/>
        <v>0</v>
      </c>
      <c r="Y16" s="629">
        <f t="shared" si="21"/>
        <v>0</v>
      </c>
      <c r="Z16" s="629">
        <f t="shared" si="22"/>
        <v>0</v>
      </c>
      <c r="AA16" s="629">
        <f t="shared" si="23"/>
        <v>0</v>
      </c>
      <c r="AB16" s="629">
        <f t="shared" si="24"/>
        <v>0</v>
      </c>
      <c r="AC16" s="629">
        <f t="shared" si="25"/>
        <v>0</v>
      </c>
      <c r="AD16" s="629">
        <f t="shared" si="26"/>
        <v>0</v>
      </c>
      <c r="AE16" s="629">
        <f t="shared" si="27"/>
        <v>0</v>
      </c>
      <c r="AF16" s="629">
        <f t="shared" si="28"/>
        <v>0</v>
      </c>
      <c r="AG16" s="629">
        <f t="shared" si="29"/>
        <v>0</v>
      </c>
      <c r="AH16" s="629">
        <f t="shared" si="30"/>
        <v>0</v>
      </c>
      <c r="AI16" s="629">
        <f t="shared" si="31"/>
        <v>0</v>
      </c>
      <c r="AJ16" s="629">
        <f t="shared" si="32"/>
        <v>0</v>
      </c>
      <c r="AK16" s="629">
        <f t="shared" si="33"/>
        <v>0</v>
      </c>
      <c r="AL16" s="629">
        <f t="shared" si="34"/>
        <v>0</v>
      </c>
      <c r="AM16" s="629">
        <f t="shared" si="35"/>
        <v>0</v>
      </c>
      <c r="AN16" s="629">
        <f t="shared" si="36"/>
        <v>0</v>
      </c>
      <c r="AO16" s="629">
        <f t="shared" si="37"/>
        <v>0</v>
      </c>
      <c r="AP16" s="629">
        <f t="shared" si="38"/>
        <v>0</v>
      </c>
      <c r="AQ16" s="629">
        <f t="shared" si="39"/>
        <v>0</v>
      </c>
      <c r="AR16" s="629">
        <f t="shared" si="40"/>
        <v>0</v>
      </c>
      <c r="AS16" s="629">
        <f t="shared" si="41"/>
        <v>0</v>
      </c>
      <c r="AT16" s="629">
        <f t="shared" si="42"/>
        <v>0</v>
      </c>
      <c r="AU16" s="629">
        <f t="shared" si="43"/>
        <v>0</v>
      </c>
      <c r="AV16" s="629">
        <f t="shared" si="44"/>
        <v>0</v>
      </c>
      <c r="AW16" s="629">
        <f t="shared" si="45"/>
        <v>0</v>
      </c>
      <c r="AX16" s="629">
        <f t="shared" si="46"/>
        <v>0</v>
      </c>
      <c r="AY16" s="629">
        <f t="shared" si="47"/>
        <v>0</v>
      </c>
      <c r="AZ16" s="629">
        <f t="shared" si="48"/>
        <v>0</v>
      </c>
      <c r="BA16" s="629">
        <f t="shared" si="49"/>
        <v>0</v>
      </c>
      <c r="BB16" s="629">
        <f t="shared" si="50"/>
        <v>0</v>
      </c>
    </row>
    <row r="17" spans="1:54" x14ac:dyDescent="0.25">
      <c r="A17" s="477" t="str">
        <f>IF(BasePop.!A23="","",BasePop.!A23)</f>
        <v/>
      </c>
      <c r="B17" s="7">
        <f>BasePop.!L23</f>
        <v>0</v>
      </c>
      <c r="C17" s="7">
        <f t="shared" si="51"/>
        <v>0</v>
      </c>
      <c r="D17" s="7">
        <f t="shared" si="0"/>
        <v>0</v>
      </c>
      <c r="E17" s="7">
        <f t="shared" si="1"/>
        <v>0</v>
      </c>
      <c r="F17" s="7">
        <f t="shared" si="2"/>
        <v>0</v>
      </c>
      <c r="G17" s="629">
        <f t="shared" si="3"/>
        <v>0</v>
      </c>
      <c r="H17" s="629">
        <f t="shared" si="4"/>
        <v>0</v>
      </c>
      <c r="I17" s="629">
        <f t="shared" si="5"/>
        <v>0</v>
      </c>
      <c r="J17" s="629">
        <f t="shared" si="6"/>
        <v>0</v>
      </c>
      <c r="K17" s="629">
        <f t="shared" si="7"/>
        <v>0</v>
      </c>
      <c r="L17" s="629">
        <f t="shared" si="8"/>
        <v>0</v>
      </c>
      <c r="M17" s="629">
        <f t="shared" si="9"/>
        <v>0</v>
      </c>
      <c r="N17" s="629">
        <f t="shared" si="10"/>
        <v>0</v>
      </c>
      <c r="O17" s="629">
        <f t="shared" si="11"/>
        <v>0</v>
      </c>
      <c r="P17" s="629">
        <f t="shared" si="12"/>
        <v>0</v>
      </c>
      <c r="Q17" s="629">
        <f t="shared" si="13"/>
        <v>0</v>
      </c>
      <c r="R17" s="629">
        <f t="shared" si="14"/>
        <v>0</v>
      </c>
      <c r="S17" s="629">
        <f t="shared" si="15"/>
        <v>0</v>
      </c>
      <c r="T17" s="629">
        <f t="shared" si="16"/>
        <v>0</v>
      </c>
      <c r="U17" s="629">
        <f t="shared" si="17"/>
        <v>0</v>
      </c>
      <c r="V17" s="629">
        <f t="shared" si="18"/>
        <v>0</v>
      </c>
      <c r="W17" s="629">
        <f t="shared" si="19"/>
        <v>0</v>
      </c>
      <c r="X17" s="629">
        <f t="shared" si="20"/>
        <v>0</v>
      </c>
      <c r="Y17" s="629">
        <f t="shared" si="21"/>
        <v>0</v>
      </c>
      <c r="Z17" s="629">
        <f t="shared" si="22"/>
        <v>0</v>
      </c>
      <c r="AA17" s="629">
        <f t="shared" si="23"/>
        <v>0</v>
      </c>
      <c r="AB17" s="629">
        <f t="shared" si="24"/>
        <v>0</v>
      </c>
      <c r="AC17" s="629">
        <f t="shared" si="25"/>
        <v>0</v>
      </c>
      <c r="AD17" s="629">
        <f t="shared" si="26"/>
        <v>0</v>
      </c>
      <c r="AE17" s="629">
        <f t="shared" si="27"/>
        <v>0</v>
      </c>
      <c r="AF17" s="629">
        <f t="shared" si="28"/>
        <v>0</v>
      </c>
      <c r="AG17" s="629">
        <f t="shared" si="29"/>
        <v>0</v>
      </c>
      <c r="AH17" s="629">
        <f t="shared" si="30"/>
        <v>0</v>
      </c>
      <c r="AI17" s="629">
        <f t="shared" si="31"/>
        <v>0</v>
      </c>
      <c r="AJ17" s="629">
        <f t="shared" si="32"/>
        <v>0</v>
      </c>
      <c r="AK17" s="629">
        <f t="shared" si="33"/>
        <v>0</v>
      </c>
      <c r="AL17" s="629">
        <f t="shared" si="34"/>
        <v>0</v>
      </c>
      <c r="AM17" s="629">
        <f t="shared" si="35"/>
        <v>0</v>
      </c>
      <c r="AN17" s="629">
        <f t="shared" si="36"/>
        <v>0</v>
      </c>
      <c r="AO17" s="629">
        <f t="shared" si="37"/>
        <v>0</v>
      </c>
      <c r="AP17" s="629">
        <f t="shared" si="38"/>
        <v>0</v>
      </c>
      <c r="AQ17" s="629">
        <f t="shared" si="39"/>
        <v>0</v>
      </c>
      <c r="AR17" s="629">
        <f t="shared" si="40"/>
        <v>0</v>
      </c>
      <c r="AS17" s="629">
        <f t="shared" si="41"/>
        <v>0</v>
      </c>
      <c r="AT17" s="629">
        <f t="shared" si="42"/>
        <v>0</v>
      </c>
      <c r="AU17" s="629">
        <f t="shared" si="43"/>
        <v>0</v>
      </c>
      <c r="AV17" s="629">
        <f t="shared" si="44"/>
        <v>0</v>
      </c>
      <c r="AW17" s="629">
        <f t="shared" si="45"/>
        <v>0</v>
      </c>
      <c r="AX17" s="629">
        <f t="shared" si="46"/>
        <v>0</v>
      </c>
      <c r="AY17" s="629">
        <f t="shared" si="47"/>
        <v>0</v>
      </c>
      <c r="AZ17" s="629">
        <f t="shared" si="48"/>
        <v>0</v>
      </c>
      <c r="BA17" s="629">
        <f t="shared" si="49"/>
        <v>0</v>
      </c>
      <c r="BB17" s="629">
        <f t="shared" si="50"/>
        <v>0</v>
      </c>
    </row>
    <row r="18" spans="1:54" x14ac:dyDescent="0.25">
      <c r="A18" s="477" t="str">
        <f>IF(BasePop.!A24="","",BasePop.!A24)</f>
        <v/>
      </c>
      <c r="B18" s="7">
        <f>BasePop.!L24</f>
        <v>0</v>
      </c>
      <c r="C18" s="7">
        <f t="shared" si="51"/>
        <v>0</v>
      </c>
      <c r="D18" s="7">
        <f t="shared" si="0"/>
        <v>0</v>
      </c>
      <c r="E18" s="7">
        <f t="shared" si="1"/>
        <v>0</v>
      </c>
      <c r="F18" s="7">
        <f t="shared" si="2"/>
        <v>0</v>
      </c>
      <c r="G18" s="629">
        <f t="shared" si="3"/>
        <v>0</v>
      </c>
      <c r="H18" s="629">
        <f t="shared" si="4"/>
        <v>0</v>
      </c>
      <c r="I18" s="629">
        <f t="shared" si="5"/>
        <v>0</v>
      </c>
      <c r="J18" s="629">
        <f t="shared" si="6"/>
        <v>0</v>
      </c>
      <c r="K18" s="629">
        <f t="shared" si="7"/>
        <v>0</v>
      </c>
      <c r="L18" s="629">
        <f t="shared" si="8"/>
        <v>0</v>
      </c>
      <c r="M18" s="629">
        <f t="shared" si="9"/>
        <v>0</v>
      </c>
      <c r="N18" s="629">
        <f t="shared" si="10"/>
        <v>0</v>
      </c>
      <c r="O18" s="629">
        <f t="shared" si="11"/>
        <v>0</v>
      </c>
      <c r="P18" s="629">
        <f t="shared" si="12"/>
        <v>0</v>
      </c>
      <c r="Q18" s="629">
        <f t="shared" si="13"/>
        <v>0</v>
      </c>
      <c r="R18" s="629">
        <f t="shared" si="14"/>
        <v>0</v>
      </c>
      <c r="S18" s="629">
        <f t="shared" si="15"/>
        <v>0</v>
      </c>
      <c r="T18" s="629">
        <f t="shared" si="16"/>
        <v>0</v>
      </c>
      <c r="U18" s="629">
        <f t="shared" si="17"/>
        <v>0</v>
      </c>
      <c r="V18" s="629">
        <f t="shared" si="18"/>
        <v>0</v>
      </c>
      <c r="W18" s="629">
        <f t="shared" si="19"/>
        <v>0</v>
      </c>
      <c r="X18" s="629">
        <f t="shared" si="20"/>
        <v>0</v>
      </c>
      <c r="Y18" s="629">
        <f t="shared" si="21"/>
        <v>0</v>
      </c>
      <c r="Z18" s="629">
        <f t="shared" si="22"/>
        <v>0</v>
      </c>
      <c r="AA18" s="629">
        <f t="shared" si="23"/>
        <v>0</v>
      </c>
      <c r="AB18" s="629">
        <f t="shared" si="24"/>
        <v>0</v>
      </c>
      <c r="AC18" s="629">
        <f t="shared" si="25"/>
        <v>0</v>
      </c>
      <c r="AD18" s="629">
        <f t="shared" si="26"/>
        <v>0</v>
      </c>
      <c r="AE18" s="629">
        <f t="shared" si="27"/>
        <v>0</v>
      </c>
      <c r="AF18" s="629">
        <f t="shared" si="28"/>
        <v>0</v>
      </c>
      <c r="AG18" s="629">
        <f t="shared" si="29"/>
        <v>0</v>
      </c>
      <c r="AH18" s="629">
        <f t="shared" si="30"/>
        <v>0</v>
      </c>
      <c r="AI18" s="629">
        <f t="shared" si="31"/>
        <v>0</v>
      </c>
      <c r="AJ18" s="629">
        <f t="shared" si="32"/>
        <v>0</v>
      </c>
      <c r="AK18" s="629">
        <f t="shared" si="33"/>
        <v>0</v>
      </c>
      <c r="AL18" s="629">
        <f t="shared" si="34"/>
        <v>0</v>
      </c>
      <c r="AM18" s="629">
        <f t="shared" si="35"/>
        <v>0</v>
      </c>
      <c r="AN18" s="629">
        <f t="shared" si="36"/>
        <v>0</v>
      </c>
      <c r="AO18" s="629">
        <f t="shared" si="37"/>
        <v>0</v>
      </c>
      <c r="AP18" s="629">
        <f t="shared" si="38"/>
        <v>0</v>
      </c>
      <c r="AQ18" s="629">
        <f t="shared" si="39"/>
        <v>0</v>
      </c>
      <c r="AR18" s="629">
        <f t="shared" si="40"/>
        <v>0</v>
      </c>
      <c r="AS18" s="629">
        <f t="shared" si="41"/>
        <v>0</v>
      </c>
      <c r="AT18" s="629">
        <f t="shared" si="42"/>
        <v>0</v>
      </c>
      <c r="AU18" s="629">
        <f t="shared" si="43"/>
        <v>0</v>
      </c>
      <c r="AV18" s="629">
        <f t="shared" si="44"/>
        <v>0</v>
      </c>
      <c r="AW18" s="629">
        <f t="shared" si="45"/>
        <v>0</v>
      </c>
      <c r="AX18" s="629">
        <f t="shared" si="46"/>
        <v>0</v>
      </c>
      <c r="AY18" s="629">
        <f t="shared" si="47"/>
        <v>0</v>
      </c>
      <c r="AZ18" s="629">
        <f t="shared" si="48"/>
        <v>0</v>
      </c>
      <c r="BA18" s="629">
        <f t="shared" si="49"/>
        <v>0</v>
      </c>
      <c r="BB18" s="629">
        <f t="shared" si="50"/>
        <v>0</v>
      </c>
    </row>
    <row r="19" spans="1:54" x14ac:dyDescent="0.25">
      <c r="A19" s="477" t="str">
        <f>IF(BasePop.!A25="","",BasePop.!A25)</f>
        <v/>
      </c>
      <c r="B19" s="7">
        <f>BasePop.!L25</f>
        <v>0</v>
      </c>
      <c r="C19" s="7">
        <f t="shared" si="51"/>
        <v>0</v>
      </c>
      <c r="D19" s="7">
        <f t="shared" si="0"/>
        <v>0</v>
      </c>
      <c r="E19" s="7">
        <f t="shared" si="1"/>
        <v>0</v>
      </c>
      <c r="F19" s="7">
        <f t="shared" si="2"/>
        <v>0</v>
      </c>
      <c r="G19" s="629">
        <f t="shared" si="3"/>
        <v>0</v>
      </c>
      <c r="H19" s="629">
        <f t="shared" si="4"/>
        <v>0</v>
      </c>
      <c r="I19" s="629">
        <f t="shared" si="5"/>
        <v>0</v>
      </c>
      <c r="J19" s="629">
        <f t="shared" si="6"/>
        <v>0</v>
      </c>
      <c r="K19" s="629">
        <f t="shared" si="7"/>
        <v>0</v>
      </c>
      <c r="L19" s="629">
        <f t="shared" si="8"/>
        <v>0</v>
      </c>
      <c r="M19" s="629">
        <f t="shared" si="9"/>
        <v>0</v>
      </c>
      <c r="N19" s="629">
        <f t="shared" si="10"/>
        <v>0</v>
      </c>
      <c r="O19" s="629">
        <f t="shared" si="11"/>
        <v>0</v>
      </c>
      <c r="P19" s="629">
        <f t="shared" si="12"/>
        <v>0</v>
      </c>
      <c r="Q19" s="629">
        <f t="shared" si="13"/>
        <v>0</v>
      </c>
      <c r="R19" s="629">
        <f t="shared" si="14"/>
        <v>0</v>
      </c>
      <c r="S19" s="629">
        <f t="shared" si="15"/>
        <v>0</v>
      </c>
      <c r="T19" s="629">
        <f t="shared" si="16"/>
        <v>0</v>
      </c>
      <c r="U19" s="629">
        <f t="shared" si="17"/>
        <v>0</v>
      </c>
      <c r="V19" s="629">
        <f t="shared" si="18"/>
        <v>0</v>
      </c>
      <c r="W19" s="629">
        <f t="shared" si="19"/>
        <v>0</v>
      </c>
      <c r="X19" s="629">
        <f t="shared" si="20"/>
        <v>0</v>
      </c>
      <c r="Y19" s="629">
        <f t="shared" si="21"/>
        <v>0</v>
      </c>
      <c r="Z19" s="629">
        <f t="shared" si="22"/>
        <v>0</v>
      </c>
      <c r="AA19" s="629">
        <f t="shared" si="23"/>
        <v>0</v>
      </c>
      <c r="AB19" s="629">
        <f t="shared" si="24"/>
        <v>0</v>
      </c>
      <c r="AC19" s="629">
        <f t="shared" si="25"/>
        <v>0</v>
      </c>
      <c r="AD19" s="629">
        <f t="shared" si="26"/>
        <v>0</v>
      </c>
      <c r="AE19" s="629">
        <f t="shared" si="27"/>
        <v>0</v>
      </c>
      <c r="AF19" s="629">
        <f t="shared" si="28"/>
        <v>0</v>
      </c>
      <c r="AG19" s="629">
        <f t="shared" si="29"/>
        <v>0</v>
      </c>
      <c r="AH19" s="629">
        <f t="shared" si="30"/>
        <v>0</v>
      </c>
      <c r="AI19" s="629">
        <f t="shared" si="31"/>
        <v>0</v>
      </c>
      <c r="AJ19" s="629">
        <f t="shared" si="32"/>
        <v>0</v>
      </c>
      <c r="AK19" s="629">
        <f t="shared" si="33"/>
        <v>0</v>
      </c>
      <c r="AL19" s="629">
        <f t="shared" si="34"/>
        <v>0</v>
      </c>
      <c r="AM19" s="629">
        <f t="shared" si="35"/>
        <v>0</v>
      </c>
      <c r="AN19" s="629">
        <f t="shared" si="36"/>
        <v>0</v>
      </c>
      <c r="AO19" s="629">
        <f t="shared" si="37"/>
        <v>0</v>
      </c>
      <c r="AP19" s="629">
        <f t="shared" si="38"/>
        <v>0</v>
      </c>
      <c r="AQ19" s="629">
        <f t="shared" si="39"/>
        <v>0</v>
      </c>
      <c r="AR19" s="629">
        <f t="shared" si="40"/>
        <v>0</v>
      </c>
      <c r="AS19" s="629">
        <f t="shared" si="41"/>
        <v>0</v>
      </c>
      <c r="AT19" s="629">
        <f t="shared" si="42"/>
        <v>0</v>
      </c>
      <c r="AU19" s="629">
        <f t="shared" si="43"/>
        <v>0</v>
      </c>
      <c r="AV19" s="629">
        <f t="shared" si="44"/>
        <v>0</v>
      </c>
      <c r="AW19" s="629">
        <f t="shared" si="45"/>
        <v>0</v>
      </c>
      <c r="AX19" s="629">
        <f t="shared" si="46"/>
        <v>0</v>
      </c>
      <c r="AY19" s="629">
        <f t="shared" si="47"/>
        <v>0</v>
      </c>
      <c r="AZ19" s="629">
        <f t="shared" si="48"/>
        <v>0</v>
      </c>
      <c r="BA19" s="629">
        <f t="shared" si="49"/>
        <v>0</v>
      </c>
      <c r="BB19" s="629">
        <f t="shared" si="50"/>
        <v>0</v>
      </c>
    </row>
    <row r="20" spans="1:54" x14ac:dyDescent="0.25">
      <c r="A20" s="477" t="str">
        <f>IF(BasePop.!A26="","",BasePop.!A26)</f>
        <v/>
      </c>
      <c r="B20" s="7">
        <f>BasePop.!L26</f>
        <v>0</v>
      </c>
      <c r="C20" s="7">
        <f t="shared" si="51"/>
        <v>0</v>
      </c>
      <c r="D20" s="7">
        <f t="shared" si="0"/>
        <v>0</v>
      </c>
      <c r="E20" s="7">
        <f t="shared" si="1"/>
        <v>0</v>
      </c>
      <c r="F20" s="7">
        <f t="shared" si="2"/>
        <v>0</v>
      </c>
      <c r="G20" s="629">
        <f t="shared" si="3"/>
        <v>0</v>
      </c>
      <c r="H20" s="629">
        <f t="shared" si="4"/>
        <v>0</v>
      </c>
      <c r="I20" s="629">
        <f t="shared" si="5"/>
        <v>0</v>
      </c>
      <c r="J20" s="629">
        <f t="shared" si="6"/>
        <v>0</v>
      </c>
      <c r="K20" s="629">
        <f t="shared" si="7"/>
        <v>0</v>
      </c>
      <c r="L20" s="629">
        <f t="shared" si="8"/>
        <v>0</v>
      </c>
      <c r="M20" s="629">
        <f t="shared" si="9"/>
        <v>0</v>
      </c>
      <c r="N20" s="629">
        <f t="shared" si="10"/>
        <v>0</v>
      </c>
      <c r="O20" s="629">
        <f t="shared" si="11"/>
        <v>0</v>
      </c>
      <c r="P20" s="629">
        <f t="shared" si="12"/>
        <v>0</v>
      </c>
      <c r="Q20" s="629">
        <f t="shared" si="13"/>
        <v>0</v>
      </c>
      <c r="R20" s="629">
        <f t="shared" si="14"/>
        <v>0</v>
      </c>
      <c r="S20" s="629">
        <f t="shared" si="15"/>
        <v>0</v>
      </c>
      <c r="T20" s="629">
        <f t="shared" si="16"/>
        <v>0</v>
      </c>
      <c r="U20" s="629">
        <f t="shared" si="17"/>
        <v>0</v>
      </c>
      <c r="V20" s="629">
        <f t="shared" si="18"/>
        <v>0</v>
      </c>
      <c r="W20" s="629">
        <f t="shared" si="19"/>
        <v>0</v>
      </c>
      <c r="X20" s="629">
        <f t="shared" si="20"/>
        <v>0</v>
      </c>
      <c r="Y20" s="629">
        <f t="shared" si="21"/>
        <v>0</v>
      </c>
      <c r="Z20" s="629">
        <f t="shared" si="22"/>
        <v>0</v>
      </c>
      <c r="AA20" s="629">
        <f t="shared" si="23"/>
        <v>0</v>
      </c>
      <c r="AB20" s="629">
        <f t="shared" si="24"/>
        <v>0</v>
      </c>
      <c r="AC20" s="629">
        <f t="shared" si="25"/>
        <v>0</v>
      </c>
      <c r="AD20" s="629">
        <f t="shared" si="26"/>
        <v>0</v>
      </c>
      <c r="AE20" s="629">
        <f t="shared" si="27"/>
        <v>0</v>
      </c>
      <c r="AF20" s="629">
        <f t="shared" si="28"/>
        <v>0</v>
      </c>
      <c r="AG20" s="629">
        <f t="shared" si="29"/>
        <v>0</v>
      </c>
      <c r="AH20" s="629">
        <f t="shared" si="30"/>
        <v>0</v>
      </c>
      <c r="AI20" s="629">
        <f t="shared" si="31"/>
        <v>0</v>
      </c>
      <c r="AJ20" s="629">
        <f t="shared" si="32"/>
        <v>0</v>
      </c>
      <c r="AK20" s="629">
        <f t="shared" si="33"/>
        <v>0</v>
      </c>
      <c r="AL20" s="629">
        <f t="shared" si="34"/>
        <v>0</v>
      </c>
      <c r="AM20" s="629">
        <f t="shared" si="35"/>
        <v>0</v>
      </c>
      <c r="AN20" s="629">
        <f t="shared" si="36"/>
        <v>0</v>
      </c>
      <c r="AO20" s="629">
        <f t="shared" si="37"/>
        <v>0</v>
      </c>
      <c r="AP20" s="629">
        <f t="shared" si="38"/>
        <v>0</v>
      </c>
      <c r="AQ20" s="629">
        <f t="shared" si="39"/>
        <v>0</v>
      </c>
      <c r="AR20" s="629">
        <f t="shared" si="40"/>
        <v>0</v>
      </c>
      <c r="AS20" s="629">
        <f t="shared" si="41"/>
        <v>0</v>
      </c>
      <c r="AT20" s="629">
        <f t="shared" si="42"/>
        <v>0</v>
      </c>
      <c r="AU20" s="629">
        <f t="shared" si="43"/>
        <v>0</v>
      </c>
      <c r="AV20" s="629">
        <f t="shared" si="44"/>
        <v>0</v>
      </c>
      <c r="AW20" s="629">
        <f t="shared" si="45"/>
        <v>0</v>
      </c>
      <c r="AX20" s="629">
        <f t="shared" si="46"/>
        <v>0</v>
      </c>
      <c r="AY20" s="629">
        <f t="shared" si="47"/>
        <v>0</v>
      </c>
      <c r="AZ20" s="629">
        <f t="shared" si="48"/>
        <v>0</v>
      </c>
      <c r="BA20" s="629">
        <f t="shared" si="49"/>
        <v>0</v>
      </c>
      <c r="BB20" s="629">
        <f t="shared" si="50"/>
        <v>0</v>
      </c>
    </row>
    <row r="21" spans="1:54" x14ac:dyDescent="0.25">
      <c r="A21" s="477" t="str">
        <f>IF(BasePop.!A27="","",BasePop.!A27)</f>
        <v/>
      </c>
      <c r="B21" s="7">
        <f>BasePop.!L27</f>
        <v>0</v>
      </c>
      <c r="C21" s="7">
        <f t="shared" si="51"/>
        <v>0</v>
      </c>
      <c r="D21" s="7">
        <f t="shared" si="0"/>
        <v>0</v>
      </c>
      <c r="E21" s="7">
        <f t="shared" si="1"/>
        <v>0</v>
      </c>
      <c r="F21" s="7">
        <f t="shared" si="2"/>
        <v>0</v>
      </c>
      <c r="G21" s="629">
        <f t="shared" si="3"/>
        <v>0</v>
      </c>
      <c r="H21" s="629">
        <f t="shared" si="4"/>
        <v>0</v>
      </c>
      <c r="I21" s="629">
        <f t="shared" si="5"/>
        <v>0</v>
      </c>
      <c r="J21" s="629">
        <f t="shared" si="6"/>
        <v>0</v>
      </c>
      <c r="K21" s="629">
        <f t="shared" si="7"/>
        <v>0</v>
      </c>
      <c r="L21" s="629">
        <f t="shared" si="8"/>
        <v>0</v>
      </c>
      <c r="M21" s="629">
        <f t="shared" si="9"/>
        <v>0</v>
      </c>
      <c r="N21" s="629">
        <f t="shared" si="10"/>
        <v>0</v>
      </c>
      <c r="O21" s="629">
        <f t="shared" si="11"/>
        <v>0</v>
      </c>
      <c r="P21" s="629">
        <f t="shared" si="12"/>
        <v>0</v>
      </c>
      <c r="Q21" s="629">
        <f t="shared" si="13"/>
        <v>0</v>
      </c>
      <c r="R21" s="629">
        <f t="shared" si="14"/>
        <v>0</v>
      </c>
      <c r="S21" s="629">
        <f t="shared" si="15"/>
        <v>0</v>
      </c>
      <c r="T21" s="629">
        <f t="shared" si="16"/>
        <v>0</v>
      </c>
      <c r="U21" s="629">
        <f t="shared" si="17"/>
        <v>0</v>
      </c>
      <c r="V21" s="629">
        <f t="shared" si="18"/>
        <v>0</v>
      </c>
      <c r="W21" s="629">
        <f t="shared" si="19"/>
        <v>0</v>
      </c>
      <c r="X21" s="629">
        <f t="shared" si="20"/>
        <v>0</v>
      </c>
      <c r="Y21" s="629">
        <f t="shared" si="21"/>
        <v>0</v>
      </c>
      <c r="Z21" s="629">
        <f t="shared" si="22"/>
        <v>0</v>
      </c>
      <c r="AA21" s="629">
        <f t="shared" si="23"/>
        <v>0</v>
      </c>
      <c r="AB21" s="629">
        <f t="shared" si="24"/>
        <v>0</v>
      </c>
      <c r="AC21" s="629">
        <f t="shared" si="25"/>
        <v>0</v>
      </c>
      <c r="AD21" s="629">
        <f t="shared" si="26"/>
        <v>0</v>
      </c>
      <c r="AE21" s="629">
        <f t="shared" si="27"/>
        <v>0</v>
      </c>
      <c r="AF21" s="629">
        <f t="shared" si="28"/>
        <v>0</v>
      </c>
      <c r="AG21" s="629">
        <f t="shared" si="29"/>
        <v>0</v>
      </c>
      <c r="AH21" s="629">
        <f t="shared" si="30"/>
        <v>0</v>
      </c>
      <c r="AI21" s="629">
        <f t="shared" si="31"/>
        <v>0</v>
      </c>
      <c r="AJ21" s="629">
        <f t="shared" si="32"/>
        <v>0</v>
      </c>
      <c r="AK21" s="629">
        <f t="shared" si="33"/>
        <v>0</v>
      </c>
      <c r="AL21" s="629">
        <f t="shared" si="34"/>
        <v>0</v>
      </c>
      <c r="AM21" s="629">
        <f t="shared" si="35"/>
        <v>0</v>
      </c>
      <c r="AN21" s="629">
        <f t="shared" si="36"/>
        <v>0</v>
      </c>
      <c r="AO21" s="629">
        <f t="shared" si="37"/>
        <v>0</v>
      </c>
      <c r="AP21" s="629">
        <f t="shared" si="38"/>
        <v>0</v>
      </c>
      <c r="AQ21" s="629">
        <f t="shared" si="39"/>
        <v>0</v>
      </c>
      <c r="AR21" s="629">
        <f t="shared" si="40"/>
        <v>0</v>
      </c>
      <c r="AS21" s="629">
        <f t="shared" si="41"/>
        <v>0</v>
      </c>
      <c r="AT21" s="629">
        <f t="shared" si="42"/>
        <v>0</v>
      </c>
      <c r="AU21" s="629">
        <f t="shared" si="43"/>
        <v>0</v>
      </c>
      <c r="AV21" s="629">
        <f t="shared" si="44"/>
        <v>0</v>
      </c>
      <c r="AW21" s="629">
        <f t="shared" si="45"/>
        <v>0</v>
      </c>
      <c r="AX21" s="629">
        <f t="shared" si="46"/>
        <v>0</v>
      </c>
      <c r="AY21" s="629">
        <f t="shared" si="47"/>
        <v>0</v>
      </c>
      <c r="AZ21" s="629">
        <f t="shared" si="48"/>
        <v>0</v>
      </c>
      <c r="BA21" s="629">
        <f t="shared" si="49"/>
        <v>0</v>
      </c>
      <c r="BB21" s="629">
        <f t="shared" si="50"/>
        <v>0</v>
      </c>
    </row>
    <row r="22" spans="1:54" x14ac:dyDescent="0.25">
      <c r="A22" s="477" t="str">
        <f>IF(BasePop.!A28="","",BasePop.!A28)</f>
        <v/>
      </c>
      <c r="B22" s="7">
        <f>BasePop.!L28</f>
        <v>0</v>
      </c>
      <c r="C22" s="7">
        <f t="shared" si="51"/>
        <v>0</v>
      </c>
      <c r="D22" s="7">
        <f t="shared" si="0"/>
        <v>0</v>
      </c>
      <c r="E22" s="7">
        <f t="shared" si="1"/>
        <v>0</v>
      </c>
      <c r="F22" s="7">
        <f t="shared" si="2"/>
        <v>0</v>
      </c>
      <c r="G22" s="629">
        <f t="shared" si="3"/>
        <v>0</v>
      </c>
      <c r="H22" s="629">
        <f t="shared" si="4"/>
        <v>0</v>
      </c>
      <c r="I22" s="629">
        <f t="shared" si="5"/>
        <v>0</v>
      </c>
      <c r="J22" s="629">
        <f t="shared" si="6"/>
        <v>0</v>
      </c>
      <c r="K22" s="629">
        <f t="shared" si="7"/>
        <v>0</v>
      </c>
      <c r="L22" s="629">
        <f t="shared" si="8"/>
        <v>0</v>
      </c>
      <c r="M22" s="629">
        <f t="shared" si="9"/>
        <v>0</v>
      </c>
      <c r="N22" s="629">
        <f t="shared" si="10"/>
        <v>0</v>
      </c>
      <c r="O22" s="629">
        <f t="shared" si="11"/>
        <v>0</v>
      </c>
      <c r="P22" s="629">
        <f t="shared" si="12"/>
        <v>0</v>
      </c>
      <c r="Q22" s="629">
        <f t="shared" si="13"/>
        <v>0</v>
      </c>
      <c r="R22" s="629">
        <f t="shared" si="14"/>
        <v>0</v>
      </c>
      <c r="S22" s="629">
        <f t="shared" si="15"/>
        <v>0</v>
      </c>
      <c r="T22" s="629">
        <f t="shared" si="16"/>
        <v>0</v>
      </c>
      <c r="U22" s="629">
        <f t="shared" si="17"/>
        <v>0</v>
      </c>
      <c r="V22" s="629">
        <f t="shared" si="18"/>
        <v>0</v>
      </c>
      <c r="W22" s="629">
        <f t="shared" si="19"/>
        <v>0</v>
      </c>
      <c r="X22" s="629">
        <f t="shared" si="20"/>
        <v>0</v>
      </c>
      <c r="Y22" s="629">
        <f t="shared" si="21"/>
        <v>0</v>
      </c>
      <c r="Z22" s="629">
        <f t="shared" si="22"/>
        <v>0</v>
      </c>
      <c r="AA22" s="629">
        <f t="shared" si="23"/>
        <v>0</v>
      </c>
      <c r="AB22" s="629">
        <f t="shared" si="24"/>
        <v>0</v>
      </c>
      <c r="AC22" s="629">
        <f t="shared" si="25"/>
        <v>0</v>
      </c>
      <c r="AD22" s="629">
        <f t="shared" si="26"/>
        <v>0</v>
      </c>
      <c r="AE22" s="629">
        <f t="shared" si="27"/>
        <v>0</v>
      </c>
      <c r="AF22" s="629">
        <f t="shared" si="28"/>
        <v>0</v>
      </c>
      <c r="AG22" s="629">
        <f t="shared" si="29"/>
        <v>0</v>
      </c>
      <c r="AH22" s="629">
        <f t="shared" si="30"/>
        <v>0</v>
      </c>
      <c r="AI22" s="629">
        <f t="shared" si="31"/>
        <v>0</v>
      </c>
      <c r="AJ22" s="629">
        <f t="shared" si="32"/>
        <v>0</v>
      </c>
      <c r="AK22" s="629">
        <f t="shared" si="33"/>
        <v>0</v>
      </c>
      <c r="AL22" s="629">
        <f t="shared" si="34"/>
        <v>0</v>
      </c>
      <c r="AM22" s="629">
        <f t="shared" si="35"/>
        <v>0</v>
      </c>
      <c r="AN22" s="629">
        <f t="shared" si="36"/>
        <v>0</v>
      </c>
      <c r="AO22" s="629">
        <f t="shared" si="37"/>
        <v>0</v>
      </c>
      <c r="AP22" s="629">
        <f t="shared" si="38"/>
        <v>0</v>
      </c>
      <c r="AQ22" s="629">
        <f t="shared" si="39"/>
        <v>0</v>
      </c>
      <c r="AR22" s="629">
        <f t="shared" si="40"/>
        <v>0</v>
      </c>
      <c r="AS22" s="629">
        <f t="shared" si="41"/>
        <v>0</v>
      </c>
      <c r="AT22" s="629">
        <f t="shared" si="42"/>
        <v>0</v>
      </c>
      <c r="AU22" s="629">
        <f t="shared" si="43"/>
        <v>0</v>
      </c>
      <c r="AV22" s="629">
        <f t="shared" si="44"/>
        <v>0</v>
      </c>
      <c r="AW22" s="629">
        <f t="shared" si="45"/>
        <v>0</v>
      </c>
      <c r="AX22" s="629">
        <f t="shared" si="46"/>
        <v>0</v>
      </c>
      <c r="AY22" s="629">
        <f t="shared" si="47"/>
        <v>0</v>
      </c>
      <c r="AZ22" s="629">
        <f t="shared" si="48"/>
        <v>0</v>
      </c>
      <c r="BA22" s="629">
        <f t="shared" si="49"/>
        <v>0</v>
      </c>
      <c r="BB22" s="629">
        <f t="shared" si="50"/>
        <v>0</v>
      </c>
    </row>
    <row r="23" spans="1:54" x14ac:dyDescent="0.25">
      <c r="A23" s="477" t="str">
        <f>IF(BasePop.!A29="","",BasePop.!A29)</f>
        <v/>
      </c>
      <c r="B23" s="7">
        <f>BasePop.!L29</f>
        <v>0</v>
      </c>
      <c r="C23" s="7">
        <f t="shared" si="51"/>
        <v>0</v>
      </c>
      <c r="D23" s="7">
        <f t="shared" si="0"/>
        <v>0</v>
      </c>
      <c r="E23" s="7">
        <f t="shared" si="1"/>
        <v>0</v>
      </c>
      <c r="F23" s="7">
        <f t="shared" si="2"/>
        <v>0</v>
      </c>
      <c r="G23" s="629">
        <f t="shared" si="3"/>
        <v>0</v>
      </c>
      <c r="H23" s="629">
        <f t="shared" si="4"/>
        <v>0</v>
      </c>
      <c r="I23" s="629">
        <f t="shared" si="5"/>
        <v>0</v>
      </c>
      <c r="J23" s="629">
        <f t="shared" si="6"/>
        <v>0</v>
      </c>
      <c r="K23" s="629">
        <f t="shared" si="7"/>
        <v>0</v>
      </c>
      <c r="L23" s="629">
        <f t="shared" si="8"/>
        <v>0</v>
      </c>
      <c r="M23" s="629">
        <f t="shared" si="9"/>
        <v>0</v>
      </c>
      <c r="N23" s="629">
        <f t="shared" si="10"/>
        <v>0</v>
      </c>
      <c r="O23" s="629">
        <f t="shared" si="11"/>
        <v>0</v>
      </c>
      <c r="P23" s="629">
        <f t="shared" si="12"/>
        <v>0</v>
      </c>
      <c r="Q23" s="629">
        <f t="shared" si="13"/>
        <v>0</v>
      </c>
      <c r="R23" s="629">
        <f t="shared" si="14"/>
        <v>0</v>
      </c>
      <c r="S23" s="629">
        <f t="shared" si="15"/>
        <v>0</v>
      </c>
      <c r="T23" s="629">
        <f t="shared" si="16"/>
        <v>0</v>
      </c>
      <c r="U23" s="629">
        <f t="shared" si="17"/>
        <v>0</v>
      </c>
      <c r="V23" s="629">
        <f t="shared" si="18"/>
        <v>0</v>
      </c>
      <c r="W23" s="629">
        <f t="shared" si="19"/>
        <v>0</v>
      </c>
      <c r="X23" s="629">
        <f t="shared" si="20"/>
        <v>0</v>
      </c>
      <c r="Y23" s="629">
        <f t="shared" si="21"/>
        <v>0</v>
      </c>
      <c r="Z23" s="629">
        <f t="shared" si="22"/>
        <v>0</v>
      </c>
      <c r="AA23" s="629">
        <f t="shared" si="23"/>
        <v>0</v>
      </c>
      <c r="AB23" s="629">
        <f t="shared" si="24"/>
        <v>0</v>
      </c>
      <c r="AC23" s="629">
        <f t="shared" si="25"/>
        <v>0</v>
      </c>
      <c r="AD23" s="629">
        <f t="shared" si="26"/>
        <v>0</v>
      </c>
      <c r="AE23" s="629">
        <f t="shared" si="27"/>
        <v>0</v>
      </c>
      <c r="AF23" s="629">
        <f t="shared" si="28"/>
        <v>0</v>
      </c>
      <c r="AG23" s="629">
        <f t="shared" si="29"/>
        <v>0</v>
      </c>
      <c r="AH23" s="629">
        <f t="shared" si="30"/>
        <v>0</v>
      </c>
      <c r="AI23" s="629">
        <f t="shared" si="31"/>
        <v>0</v>
      </c>
      <c r="AJ23" s="629">
        <f t="shared" si="32"/>
        <v>0</v>
      </c>
      <c r="AK23" s="629">
        <f t="shared" si="33"/>
        <v>0</v>
      </c>
      <c r="AL23" s="629">
        <f t="shared" si="34"/>
        <v>0</v>
      </c>
      <c r="AM23" s="629">
        <f t="shared" si="35"/>
        <v>0</v>
      </c>
      <c r="AN23" s="629">
        <f t="shared" si="36"/>
        <v>0</v>
      </c>
      <c r="AO23" s="629">
        <f t="shared" si="37"/>
        <v>0</v>
      </c>
      <c r="AP23" s="629">
        <f t="shared" si="38"/>
        <v>0</v>
      </c>
      <c r="AQ23" s="629">
        <f t="shared" si="39"/>
        <v>0</v>
      </c>
      <c r="AR23" s="629">
        <f t="shared" si="40"/>
        <v>0</v>
      </c>
      <c r="AS23" s="629">
        <f t="shared" si="41"/>
        <v>0</v>
      </c>
      <c r="AT23" s="629">
        <f t="shared" si="42"/>
        <v>0</v>
      </c>
      <c r="AU23" s="629">
        <f t="shared" si="43"/>
        <v>0</v>
      </c>
      <c r="AV23" s="629">
        <f t="shared" si="44"/>
        <v>0</v>
      </c>
      <c r="AW23" s="629">
        <f t="shared" si="45"/>
        <v>0</v>
      </c>
      <c r="AX23" s="629">
        <f t="shared" si="46"/>
        <v>0</v>
      </c>
      <c r="AY23" s="629">
        <f t="shared" si="47"/>
        <v>0</v>
      </c>
      <c r="AZ23" s="629">
        <f t="shared" si="48"/>
        <v>0</v>
      </c>
      <c r="BA23" s="629">
        <f t="shared" si="49"/>
        <v>0</v>
      </c>
      <c r="BB23" s="629">
        <f t="shared" si="50"/>
        <v>0</v>
      </c>
    </row>
    <row r="24" spans="1:54" x14ac:dyDescent="0.25">
      <c r="A24" s="477" t="str">
        <f>IF(BasePop.!A30="","",BasePop.!A30)</f>
        <v/>
      </c>
      <c r="B24" s="7">
        <f>BasePop.!L30</f>
        <v>0</v>
      </c>
      <c r="C24" s="7">
        <f t="shared" si="51"/>
        <v>0</v>
      </c>
      <c r="D24" s="7">
        <f t="shared" si="0"/>
        <v>0</v>
      </c>
      <c r="E24" s="7">
        <f t="shared" si="1"/>
        <v>0</v>
      </c>
      <c r="F24" s="7">
        <f t="shared" si="2"/>
        <v>0</v>
      </c>
      <c r="G24" s="629">
        <f t="shared" si="3"/>
        <v>0</v>
      </c>
      <c r="H24" s="629">
        <f t="shared" si="4"/>
        <v>0</v>
      </c>
      <c r="I24" s="629">
        <f t="shared" si="5"/>
        <v>0</v>
      </c>
      <c r="J24" s="629">
        <f t="shared" si="6"/>
        <v>0</v>
      </c>
      <c r="K24" s="629">
        <f t="shared" si="7"/>
        <v>0</v>
      </c>
      <c r="L24" s="629">
        <f t="shared" si="8"/>
        <v>0</v>
      </c>
      <c r="M24" s="629">
        <f t="shared" si="9"/>
        <v>0</v>
      </c>
      <c r="N24" s="629">
        <f t="shared" si="10"/>
        <v>0</v>
      </c>
      <c r="O24" s="629">
        <f t="shared" si="11"/>
        <v>0</v>
      </c>
      <c r="P24" s="629">
        <f t="shared" si="12"/>
        <v>0</v>
      </c>
      <c r="Q24" s="629">
        <f t="shared" si="13"/>
        <v>0</v>
      </c>
      <c r="R24" s="629">
        <f t="shared" si="14"/>
        <v>0</v>
      </c>
      <c r="S24" s="629">
        <f t="shared" si="15"/>
        <v>0</v>
      </c>
      <c r="T24" s="629">
        <f t="shared" si="16"/>
        <v>0</v>
      </c>
      <c r="U24" s="629">
        <f t="shared" si="17"/>
        <v>0</v>
      </c>
      <c r="V24" s="629">
        <f t="shared" si="18"/>
        <v>0</v>
      </c>
      <c r="W24" s="629">
        <f t="shared" si="19"/>
        <v>0</v>
      </c>
      <c r="X24" s="629">
        <f t="shared" si="20"/>
        <v>0</v>
      </c>
      <c r="Y24" s="629">
        <f t="shared" si="21"/>
        <v>0</v>
      </c>
      <c r="Z24" s="629">
        <f t="shared" si="22"/>
        <v>0</v>
      </c>
      <c r="AA24" s="629">
        <f t="shared" si="23"/>
        <v>0</v>
      </c>
      <c r="AB24" s="629">
        <f t="shared" si="24"/>
        <v>0</v>
      </c>
      <c r="AC24" s="629">
        <f t="shared" si="25"/>
        <v>0</v>
      </c>
      <c r="AD24" s="629">
        <f t="shared" si="26"/>
        <v>0</v>
      </c>
      <c r="AE24" s="629">
        <f t="shared" si="27"/>
        <v>0</v>
      </c>
      <c r="AF24" s="629">
        <f t="shared" si="28"/>
        <v>0</v>
      </c>
      <c r="AG24" s="629">
        <f t="shared" si="29"/>
        <v>0</v>
      </c>
      <c r="AH24" s="629">
        <f t="shared" si="30"/>
        <v>0</v>
      </c>
      <c r="AI24" s="629">
        <f t="shared" si="31"/>
        <v>0</v>
      </c>
      <c r="AJ24" s="629">
        <f t="shared" si="32"/>
        <v>0</v>
      </c>
      <c r="AK24" s="629">
        <f t="shared" si="33"/>
        <v>0</v>
      </c>
      <c r="AL24" s="629">
        <f t="shared" si="34"/>
        <v>0</v>
      </c>
      <c r="AM24" s="629">
        <f t="shared" si="35"/>
        <v>0</v>
      </c>
      <c r="AN24" s="629">
        <f t="shared" si="36"/>
        <v>0</v>
      </c>
      <c r="AO24" s="629">
        <f t="shared" si="37"/>
        <v>0</v>
      </c>
      <c r="AP24" s="629">
        <f t="shared" si="38"/>
        <v>0</v>
      </c>
      <c r="AQ24" s="629">
        <f t="shared" si="39"/>
        <v>0</v>
      </c>
      <c r="AR24" s="629">
        <f t="shared" si="40"/>
        <v>0</v>
      </c>
      <c r="AS24" s="629">
        <f t="shared" si="41"/>
        <v>0</v>
      </c>
      <c r="AT24" s="629">
        <f t="shared" si="42"/>
        <v>0</v>
      </c>
      <c r="AU24" s="629">
        <f t="shared" si="43"/>
        <v>0</v>
      </c>
      <c r="AV24" s="629">
        <f t="shared" si="44"/>
        <v>0</v>
      </c>
      <c r="AW24" s="629">
        <f t="shared" si="45"/>
        <v>0</v>
      </c>
      <c r="AX24" s="629">
        <f t="shared" si="46"/>
        <v>0</v>
      </c>
      <c r="AY24" s="629">
        <f t="shared" si="47"/>
        <v>0</v>
      </c>
      <c r="AZ24" s="629">
        <f t="shared" si="48"/>
        <v>0</v>
      </c>
      <c r="BA24" s="629">
        <f t="shared" si="49"/>
        <v>0</v>
      </c>
      <c r="BB24" s="629">
        <f t="shared" si="50"/>
        <v>0</v>
      </c>
    </row>
    <row r="25" spans="1:54" x14ac:dyDescent="0.25">
      <c r="A25" s="477" t="str">
        <f>IF(BasePop.!A31="","",BasePop.!A31)</f>
        <v/>
      </c>
      <c r="B25" s="7">
        <f>BasePop.!L31</f>
        <v>0</v>
      </c>
      <c r="C25" s="7">
        <f t="shared" si="51"/>
        <v>0</v>
      </c>
      <c r="D25" s="7">
        <f t="shared" si="0"/>
        <v>0</v>
      </c>
      <c r="E25" s="7">
        <f t="shared" si="1"/>
        <v>0</v>
      </c>
      <c r="F25" s="7">
        <f t="shared" si="2"/>
        <v>0</v>
      </c>
      <c r="G25" s="629">
        <f t="shared" si="3"/>
        <v>0</v>
      </c>
      <c r="H25" s="629">
        <f t="shared" si="4"/>
        <v>0</v>
      </c>
      <c r="I25" s="629">
        <f t="shared" si="5"/>
        <v>0</v>
      </c>
      <c r="J25" s="629">
        <f t="shared" si="6"/>
        <v>0</v>
      </c>
      <c r="K25" s="629">
        <f t="shared" si="7"/>
        <v>0</v>
      </c>
      <c r="L25" s="629">
        <f t="shared" si="8"/>
        <v>0</v>
      </c>
      <c r="M25" s="629">
        <f t="shared" si="9"/>
        <v>0</v>
      </c>
      <c r="N25" s="629">
        <f t="shared" si="10"/>
        <v>0</v>
      </c>
      <c r="O25" s="629">
        <f t="shared" si="11"/>
        <v>0</v>
      </c>
      <c r="P25" s="629">
        <f t="shared" si="12"/>
        <v>0</v>
      </c>
      <c r="Q25" s="629">
        <f t="shared" si="13"/>
        <v>0</v>
      </c>
      <c r="R25" s="629">
        <f>R$10*$F25</f>
        <v>0</v>
      </c>
      <c r="S25" s="629">
        <f t="shared" si="15"/>
        <v>0</v>
      </c>
      <c r="T25" s="629">
        <f t="shared" si="16"/>
        <v>0</v>
      </c>
      <c r="U25" s="629">
        <f t="shared" si="17"/>
        <v>0</v>
      </c>
      <c r="V25" s="629">
        <f t="shared" si="18"/>
        <v>0</v>
      </c>
      <c r="W25" s="629">
        <f t="shared" si="19"/>
        <v>0</v>
      </c>
      <c r="X25" s="629">
        <f t="shared" si="20"/>
        <v>0</v>
      </c>
      <c r="Y25" s="629">
        <f t="shared" si="21"/>
        <v>0</v>
      </c>
      <c r="Z25" s="629">
        <f t="shared" si="22"/>
        <v>0</v>
      </c>
      <c r="AA25" s="629">
        <f t="shared" si="23"/>
        <v>0</v>
      </c>
      <c r="AB25" s="629">
        <f t="shared" si="24"/>
        <v>0</v>
      </c>
      <c r="AC25" s="629">
        <f t="shared" si="25"/>
        <v>0</v>
      </c>
      <c r="AD25" s="629">
        <f t="shared" si="26"/>
        <v>0</v>
      </c>
      <c r="AE25" s="629">
        <f t="shared" si="27"/>
        <v>0</v>
      </c>
      <c r="AF25" s="629">
        <f t="shared" si="28"/>
        <v>0</v>
      </c>
      <c r="AG25" s="629">
        <f t="shared" si="29"/>
        <v>0</v>
      </c>
      <c r="AH25" s="629">
        <f t="shared" si="30"/>
        <v>0</v>
      </c>
      <c r="AI25" s="629">
        <f t="shared" si="31"/>
        <v>0</v>
      </c>
      <c r="AJ25" s="629">
        <f t="shared" si="32"/>
        <v>0</v>
      </c>
      <c r="AK25" s="629">
        <f t="shared" si="33"/>
        <v>0</v>
      </c>
      <c r="AL25" s="629">
        <f t="shared" si="34"/>
        <v>0</v>
      </c>
      <c r="AM25" s="629">
        <f t="shared" si="35"/>
        <v>0</v>
      </c>
      <c r="AN25" s="629">
        <f t="shared" si="36"/>
        <v>0</v>
      </c>
      <c r="AO25" s="629">
        <f t="shared" si="37"/>
        <v>0</v>
      </c>
      <c r="AP25" s="629">
        <f t="shared" si="38"/>
        <v>0</v>
      </c>
      <c r="AQ25" s="629">
        <f t="shared" si="39"/>
        <v>0</v>
      </c>
      <c r="AR25" s="629">
        <f t="shared" si="40"/>
        <v>0</v>
      </c>
      <c r="AS25" s="629">
        <f t="shared" si="41"/>
        <v>0</v>
      </c>
      <c r="AT25" s="629">
        <f t="shared" si="42"/>
        <v>0</v>
      </c>
      <c r="AU25" s="629">
        <f t="shared" si="43"/>
        <v>0</v>
      </c>
      <c r="AV25" s="629">
        <f t="shared" si="44"/>
        <v>0</v>
      </c>
      <c r="AW25" s="629">
        <f t="shared" si="45"/>
        <v>0</v>
      </c>
      <c r="AX25" s="629">
        <f t="shared" si="46"/>
        <v>0</v>
      </c>
      <c r="AY25" s="629">
        <f t="shared" si="47"/>
        <v>0</v>
      </c>
      <c r="AZ25" s="629">
        <f t="shared" si="48"/>
        <v>0</v>
      </c>
      <c r="BA25" s="629">
        <f t="shared" si="49"/>
        <v>0</v>
      </c>
      <c r="BB25" s="629">
        <f t="shared" si="50"/>
        <v>0</v>
      </c>
    </row>
    <row r="26" spans="1:54" x14ac:dyDescent="0.25">
      <c r="A26" s="477" t="str">
        <f>IF(BasePop.!A32="","",BasePop.!A32)</f>
        <v/>
      </c>
      <c r="B26" s="7">
        <f>BasePop.!L32</f>
        <v>0</v>
      </c>
      <c r="C26" s="7">
        <f t="shared" si="51"/>
        <v>0</v>
      </c>
      <c r="D26" s="7">
        <f t="shared" si="0"/>
        <v>0</v>
      </c>
      <c r="E26" s="7">
        <f t="shared" si="1"/>
        <v>0</v>
      </c>
      <c r="F26" s="7">
        <f t="shared" si="2"/>
        <v>0</v>
      </c>
      <c r="G26" s="629">
        <f t="shared" si="3"/>
        <v>0</v>
      </c>
      <c r="H26" s="629">
        <f t="shared" si="4"/>
        <v>0</v>
      </c>
      <c r="I26" s="629">
        <f t="shared" si="5"/>
        <v>0</v>
      </c>
      <c r="J26" s="629">
        <f t="shared" si="6"/>
        <v>0</v>
      </c>
      <c r="K26" s="629">
        <f t="shared" si="7"/>
        <v>0</v>
      </c>
      <c r="L26" s="629">
        <f t="shared" si="8"/>
        <v>0</v>
      </c>
      <c r="M26" s="629">
        <f t="shared" si="9"/>
        <v>0</v>
      </c>
      <c r="N26" s="629">
        <f t="shared" si="10"/>
        <v>0</v>
      </c>
      <c r="O26" s="629">
        <f t="shared" si="11"/>
        <v>0</v>
      </c>
      <c r="P26" s="629">
        <f t="shared" si="12"/>
        <v>0</v>
      </c>
      <c r="Q26" s="629">
        <f t="shared" si="13"/>
        <v>0</v>
      </c>
      <c r="R26" s="629">
        <f t="shared" si="14"/>
        <v>0</v>
      </c>
      <c r="S26" s="629">
        <f t="shared" si="15"/>
        <v>0</v>
      </c>
      <c r="T26" s="629">
        <f t="shared" si="16"/>
        <v>0</v>
      </c>
      <c r="U26" s="629">
        <f t="shared" si="17"/>
        <v>0</v>
      </c>
      <c r="V26" s="629">
        <f t="shared" si="18"/>
        <v>0</v>
      </c>
      <c r="W26" s="629">
        <f t="shared" si="19"/>
        <v>0</v>
      </c>
      <c r="X26" s="629">
        <f t="shared" si="20"/>
        <v>0</v>
      </c>
      <c r="Y26" s="629">
        <f t="shared" si="21"/>
        <v>0</v>
      </c>
      <c r="Z26" s="629">
        <f t="shared" si="22"/>
        <v>0</v>
      </c>
      <c r="AA26" s="629">
        <f t="shared" si="23"/>
        <v>0</v>
      </c>
      <c r="AB26" s="629">
        <f t="shared" si="24"/>
        <v>0</v>
      </c>
      <c r="AC26" s="629">
        <f t="shared" si="25"/>
        <v>0</v>
      </c>
      <c r="AD26" s="629">
        <f t="shared" si="26"/>
        <v>0</v>
      </c>
      <c r="AE26" s="629">
        <f t="shared" si="27"/>
        <v>0</v>
      </c>
      <c r="AF26" s="629">
        <f t="shared" si="28"/>
        <v>0</v>
      </c>
      <c r="AG26" s="629">
        <f t="shared" si="29"/>
        <v>0</v>
      </c>
      <c r="AH26" s="629">
        <f t="shared" si="30"/>
        <v>0</v>
      </c>
      <c r="AI26" s="629">
        <f t="shared" si="31"/>
        <v>0</v>
      </c>
      <c r="AJ26" s="629">
        <f t="shared" si="32"/>
        <v>0</v>
      </c>
      <c r="AK26" s="629">
        <f t="shared" si="33"/>
        <v>0</v>
      </c>
      <c r="AL26" s="629">
        <f t="shared" si="34"/>
        <v>0</v>
      </c>
      <c r="AM26" s="629">
        <f t="shared" si="35"/>
        <v>0</v>
      </c>
      <c r="AN26" s="629">
        <f t="shared" si="36"/>
        <v>0</v>
      </c>
      <c r="AO26" s="629">
        <f t="shared" si="37"/>
        <v>0</v>
      </c>
      <c r="AP26" s="629">
        <f t="shared" si="38"/>
        <v>0</v>
      </c>
      <c r="AQ26" s="629">
        <f t="shared" si="39"/>
        <v>0</v>
      </c>
      <c r="AR26" s="629">
        <f t="shared" si="40"/>
        <v>0</v>
      </c>
      <c r="AS26" s="629">
        <f t="shared" si="41"/>
        <v>0</v>
      </c>
      <c r="AT26" s="629">
        <f t="shared" si="42"/>
        <v>0</v>
      </c>
      <c r="AU26" s="629">
        <f t="shared" si="43"/>
        <v>0</v>
      </c>
      <c r="AV26" s="629">
        <f t="shared" si="44"/>
        <v>0</v>
      </c>
      <c r="AW26" s="629">
        <f t="shared" si="45"/>
        <v>0</v>
      </c>
      <c r="AX26" s="629">
        <f t="shared" si="46"/>
        <v>0</v>
      </c>
      <c r="AY26" s="629">
        <f t="shared" si="47"/>
        <v>0</v>
      </c>
      <c r="AZ26" s="629">
        <f t="shared" si="48"/>
        <v>0</v>
      </c>
      <c r="BA26" s="629">
        <f t="shared" si="49"/>
        <v>0</v>
      </c>
      <c r="BB26" s="629">
        <f t="shared" si="50"/>
        <v>0</v>
      </c>
    </row>
    <row r="27" spans="1:54" x14ac:dyDescent="0.25">
      <c r="A27" s="477" t="str">
        <f>IF(BasePop.!A33="","",BasePop.!A33)</f>
        <v/>
      </c>
      <c r="B27" s="7">
        <f>BasePop.!L33</f>
        <v>0</v>
      </c>
      <c r="C27" s="7">
        <f t="shared" si="51"/>
        <v>0</v>
      </c>
      <c r="D27" s="7">
        <f t="shared" si="0"/>
        <v>0</v>
      </c>
      <c r="E27" s="7">
        <f t="shared" si="1"/>
        <v>0</v>
      </c>
      <c r="F27" s="7">
        <f t="shared" si="2"/>
        <v>0</v>
      </c>
      <c r="G27" s="629">
        <f t="shared" si="3"/>
        <v>0</v>
      </c>
      <c r="H27" s="629">
        <f t="shared" si="4"/>
        <v>0</v>
      </c>
      <c r="I27" s="629">
        <f t="shared" si="5"/>
        <v>0</v>
      </c>
      <c r="J27" s="629">
        <f t="shared" si="6"/>
        <v>0</v>
      </c>
      <c r="K27" s="629">
        <f t="shared" si="7"/>
        <v>0</v>
      </c>
      <c r="L27" s="629">
        <f t="shared" si="8"/>
        <v>0</v>
      </c>
      <c r="M27" s="629">
        <f t="shared" si="9"/>
        <v>0</v>
      </c>
      <c r="N27" s="629">
        <f t="shared" si="10"/>
        <v>0</v>
      </c>
      <c r="O27" s="629">
        <f t="shared" si="11"/>
        <v>0</v>
      </c>
      <c r="P27" s="629">
        <f t="shared" si="12"/>
        <v>0</v>
      </c>
      <c r="Q27" s="629">
        <f t="shared" si="13"/>
        <v>0</v>
      </c>
      <c r="R27" s="629">
        <f t="shared" si="14"/>
        <v>0</v>
      </c>
      <c r="S27" s="629">
        <f t="shared" si="15"/>
        <v>0</v>
      </c>
      <c r="T27" s="629">
        <f t="shared" si="16"/>
        <v>0</v>
      </c>
      <c r="U27" s="629">
        <f t="shared" si="17"/>
        <v>0</v>
      </c>
      <c r="V27" s="629">
        <f t="shared" si="18"/>
        <v>0</v>
      </c>
      <c r="W27" s="629">
        <f t="shared" si="19"/>
        <v>0</v>
      </c>
      <c r="X27" s="629">
        <f t="shared" si="20"/>
        <v>0</v>
      </c>
      <c r="Y27" s="629">
        <f t="shared" si="21"/>
        <v>0</v>
      </c>
      <c r="Z27" s="629">
        <f t="shared" si="22"/>
        <v>0</v>
      </c>
      <c r="AA27" s="629">
        <f t="shared" si="23"/>
        <v>0</v>
      </c>
      <c r="AB27" s="629">
        <f t="shared" si="24"/>
        <v>0</v>
      </c>
      <c r="AC27" s="629">
        <f t="shared" si="25"/>
        <v>0</v>
      </c>
      <c r="AD27" s="629">
        <f t="shared" si="26"/>
        <v>0</v>
      </c>
      <c r="AE27" s="629">
        <f t="shared" si="27"/>
        <v>0</v>
      </c>
      <c r="AF27" s="629">
        <f t="shared" si="28"/>
        <v>0</v>
      </c>
      <c r="AG27" s="629">
        <f t="shared" si="29"/>
        <v>0</v>
      </c>
      <c r="AH27" s="629">
        <f t="shared" si="30"/>
        <v>0</v>
      </c>
      <c r="AI27" s="629">
        <f t="shared" si="31"/>
        <v>0</v>
      </c>
      <c r="AJ27" s="629">
        <f t="shared" si="32"/>
        <v>0</v>
      </c>
      <c r="AK27" s="629">
        <f t="shared" si="33"/>
        <v>0</v>
      </c>
      <c r="AL27" s="629">
        <f t="shared" si="34"/>
        <v>0</v>
      </c>
      <c r="AM27" s="629">
        <f t="shared" si="35"/>
        <v>0</v>
      </c>
      <c r="AN27" s="629">
        <f t="shared" si="36"/>
        <v>0</v>
      </c>
      <c r="AO27" s="629">
        <f t="shared" si="37"/>
        <v>0</v>
      </c>
      <c r="AP27" s="629">
        <f t="shared" si="38"/>
        <v>0</v>
      </c>
      <c r="AQ27" s="629">
        <f t="shared" si="39"/>
        <v>0</v>
      </c>
      <c r="AR27" s="629">
        <f t="shared" si="40"/>
        <v>0</v>
      </c>
      <c r="AS27" s="629">
        <f t="shared" si="41"/>
        <v>0</v>
      </c>
      <c r="AT27" s="629">
        <f t="shared" si="42"/>
        <v>0</v>
      </c>
      <c r="AU27" s="629">
        <f t="shared" si="43"/>
        <v>0</v>
      </c>
      <c r="AV27" s="629">
        <f t="shared" si="44"/>
        <v>0</v>
      </c>
      <c r="AW27" s="629">
        <f t="shared" si="45"/>
        <v>0</v>
      </c>
      <c r="AX27" s="629">
        <f t="shared" si="46"/>
        <v>0</v>
      </c>
      <c r="AY27" s="629">
        <f t="shared" si="47"/>
        <v>0</v>
      </c>
      <c r="AZ27" s="629">
        <f t="shared" si="48"/>
        <v>0</v>
      </c>
      <c r="BA27" s="629">
        <f t="shared" si="49"/>
        <v>0</v>
      </c>
      <c r="BB27" s="629">
        <f t="shared" si="50"/>
        <v>0</v>
      </c>
    </row>
    <row r="28" spans="1:54" x14ac:dyDescent="0.25">
      <c r="A28" s="477" t="str">
        <f>IF(BasePop.!A34="","",BasePop.!A34)</f>
        <v/>
      </c>
      <c r="B28" s="7">
        <f>BasePop.!L34</f>
        <v>0</v>
      </c>
      <c r="C28" s="7">
        <f t="shared" si="51"/>
        <v>0</v>
      </c>
      <c r="D28" s="7">
        <f t="shared" si="0"/>
        <v>0</v>
      </c>
      <c r="E28" s="7">
        <f t="shared" si="1"/>
        <v>0</v>
      </c>
      <c r="F28" s="7">
        <f t="shared" si="2"/>
        <v>0</v>
      </c>
      <c r="G28" s="629">
        <f t="shared" si="3"/>
        <v>0</v>
      </c>
      <c r="H28" s="629">
        <f t="shared" si="4"/>
        <v>0</v>
      </c>
      <c r="I28" s="629">
        <f t="shared" si="5"/>
        <v>0</v>
      </c>
      <c r="J28" s="629">
        <f t="shared" si="6"/>
        <v>0</v>
      </c>
      <c r="K28" s="629">
        <f t="shared" si="7"/>
        <v>0</v>
      </c>
      <c r="L28" s="629">
        <f t="shared" si="8"/>
        <v>0</v>
      </c>
      <c r="M28" s="629">
        <f t="shared" si="9"/>
        <v>0</v>
      </c>
      <c r="N28" s="629">
        <f t="shared" si="10"/>
        <v>0</v>
      </c>
      <c r="O28" s="629">
        <f t="shared" si="11"/>
        <v>0</v>
      </c>
      <c r="P28" s="629">
        <f t="shared" si="12"/>
        <v>0</v>
      </c>
      <c r="Q28" s="629">
        <f t="shared" si="13"/>
        <v>0</v>
      </c>
      <c r="R28" s="629">
        <f t="shared" si="14"/>
        <v>0</v>
      </c>
      <c r="S28" s="629">
        <f t="shared" si="15"/>
        <v>0</v>
      </c>
      <c r="T28" s="629">
        <f t="shared" si="16"/>
        <v>0</v>
      </c>
      <c r="U28" s="629">
        <f t="shared" si="17"/>
        <v>0</v>
      </c>
      <c r="V28" s="629">
        <f t="shared" si="18"/>
        <v>0</v>
      </c>
      <c r="W28" s="629">
        <f t="shared" si="19"/>
        <v>0</v>
      </c>
      <c r="X28" s="629">
        <f t="shared" si="20"/>
        <v>0</v>
      </c>
      <c r="Y28" s="629">
        <f t="shared" si="21"/>
        <v>0</v>
      </c>
      <c r="Z28" s="629">
        <f t="shared" si="22"/>
        <v>0</v>
      </c>
      <c r="AA28" s="629">
        <f t="shared" si="23"/>
        <v>0</v>
      </c>
      <c r="AB28" s="629">
        <f t="shared" si="24"/>
        <v>0</v>
      </c>
      <c r="AC28" s="629">
        <f t="shared" si="25"/>
        <v>0</v>
      </c>
      <c r="AD28" s="629">
        <f t="shared" si="26"/>
        <v>0</v>
      </c>
      <c r="AE28" s="629">
        <f t="shared" si="27"/>
        <v>0</v>
      </c>
      <c r="AF28" s="629">
        <f t="shared" si="28"/>
        <v>0</v>
      </c>
      <c r="AG28" s="629">
        <f t="shared" si="29"/>
        <v>0</v>
      </c>
      <c r="AH28" s="629">
        <f t="shared" si="30"/>
        <v>0</v>
      </c>
      <c r="AI28" s="629">
        <f t="shared" si="31"/>
        <v>0</v>
      </c>
      <c r="AJ28" s="629">
        <f t="shared" si="32"/>
        <v>0</v>
      </c>
      <c r="AK28" s="629">
        <f t="shared" si="33"/>
        <v>0</v>
      </c>
      <c r="AL28" s="629">
        <f t="shared" si="34"/>
        <v>0</v>
      </c>
      <c r="AM28" s="629">
        <f t="shared" si="35"/>
        <v>0</v>
      </c>
      <c r="AN28" s="629">
        <f t="shared" si="36"/>
        <v>0</v>
      </c>
      <c r="AO28" s="629">
        <f t="shared" si="37"/>
        <v>0</v>
      </c>
      <c r="AP28" s="629">
        <f t="shared" si="38"/>
        <v>0</v>
      </c>
      <c r="AQ28" s="629">
        <f t="shared" si="39"/>
        <v>0</v>
      </c>
      <c r="AR28" s="629">
        <f t="shared" si="40"/>
        <v>0</v>
      </c>
      <c r="AS28" s="629">
        <f t="shared" si="41"/>
        <v>0</v>
      </c>
      <c r="AT28" s="629">
        <f t="shared" si="42"/>
        <v>0</v>
      </c>
      <c r="AU28" s="629">
        <f t="shared" si="43"/>
        <v>0</v>
      </c>
      <c r="AV28" s="629">
        <f t="shared" si="44"/>
        <v>0</v>
      </c>
      <c r="AW28" s="629">
        <f t="shared" si="45"/>
        <v>0</v>
      </c>
      <c r="AX28" s="629">
        <f t="shared" si="46"/>
        <v>0</v>
      </c>
      <c r="AY28" s="629">
        <f t="shared" si="47"/>
        <v>0</v>
      </c>
      <c r="AZ28" s="629">
        <f t="shared" si="48"/>
        <v>0</v>
      </c>
      <c r="BA28" s="629">
        <f t="shared" si="49"/>
        <v>0</v>
      </c>
      <c r="BB28" s="629">
        <f t="shared" si="50"/>
        <v>0</v>
      </c>
    </row>
    <row r="29" spans="1:54" x14ac:dyDescent="0.25">
      <c r="A29" s="477" t="str">
        <f>IF(BasePop.!A35="","",BasePop.!A35)</f>
        <v/>
      </c>
      <c r="B29" s="7">
        <f>BasePop.!L35</f>
        <v>0</v>
      </c>
      <c r="C29" s="7">
        <f t="shared" si="51"/>
        <v>0</v>
      </c>
      <c r="D29" s="7">
        <f t="shared" si="0"/>
        <v>0</v>
      </c>
      <c r="E29" s="7">
        <f t="shared" si="1"/>
        <v>0</v>
      </c>
      <c r="F29" s="7">
        <f t="shared" si="2"/>
        <v>0</v>
      </c>
      <c r="G29" s="629">
        <f t="shared" si="3"/>
        <v>0</v>
      </c>
      <c r="H29" s="629">
        <f t="shared" si="4"/>
        <v>0</v>
      </c>
      <c r="I29" s="629">
        <f t="shared" si="5"/>
        <v>0</v>
      </c>
      <c r="J29" s="629">
        <f t="shared" si="6"/>
        <v>0</v>
      </c>
      <c r="K29" s="629">
        <f t="shared" si="7"/>
        <v>0</v>
      </c>
      <c r="L29" s="629">
        <f t="shared" si="8"/>
        <v>0</v>
      </c>
      <c r="M29" s="629">
        <f t="shared" si="9"/>
        <v>0</v>
      </c>
      <c r="N29" s="629">
        <f t="shared" si="10"/>
        <v>0</v>
      </c>
      <c r="O29" s="629">
        <f t="shared" si="11"/>
        <v>0</v>
      </c>
      <c r="P29" s="629">
        <f t="shared" si="12"/>
        <v>0</v>
      </c>
      <c r="Q29" s="629">
        <f t="shared" si="13"/>
        <v>0</v>
      </c>
      <c r="R29" s="629">
        <f t="shared" si="14"/>
        <v>0</v>
      </c>
      <c r="S29" s="629">
        <f t="shared" si="15"/>
        <v>0</v>
      </c>
      <c r="T29" s="629">
        <f t="shared" si="16"/>
        <v>0</v>
      </c>
      <c r="U29" s="629">
        <f t="shared" si="17"/>
        <v>0</v>
      </c>
      <c r="V29" s="629">
        <f t="shared" si="18"/>
        <v>0</v>
      </c>
      <c r="W29" s="629">
        <f t="shared" si="19"/>
        <v>0</v>
      </c>
      <c r="X29" s="629">
        <f t="shared" si="20"/>
        <v>0</v>
      </c>
      <c r="Y29" s="629">
        <f t="shared" si="21"/>
        <v>0</v>
      </c>
      <c r="Z29" s="629">
        <f t="shared" si="22"/>
        <v>0</v>
      </c>
      <c r="AA29" s="629">
        <f t="shared" si="23"/>
        <v>0</v>
      </c>
      <c r="AB29" s="629">
        <f t="shared" si="24"/>
        <v>0</v>
      </c>
      <c r="AC29" s="629">
        <f t="shared" si="25"/>
        <v>0</v>
      </c>
      <c r="AD29" s="629">
        <f t="shared" si="26"/>
        <v>0</v>
      </c>
      <c r="AE29" s="629">
        <f t="shared" si="27"/>
        <v>0</v>
      </c>
      <c r="AF29" s="629">
        <f t="shared" si="28"/>
        <v>0</v>
      </c>
      <c r="AG29" s="629">
        <f t="shared" si="29"/>
        <v>0</v>
      </c>
      <c r="AH29" s="629">
        <f t="shared" si="30"/>
        <v>0</v>
      </c>
      <c r="AI29" s="629">
        <f t="shared" si="31"/>
        <v>0</v>
      </c>
      <c r="AJ29" s="629">
        <f t="shared" si="32"/>
        <v>0</v>
      </c>
      <c r="AK29" s="629">
        <f t="shared" si="33"/>
        <v>0</v>
      </c>
      <c r="AL29" s="629">
        <f t="shared" si="34"/>
        <v>0</v>
      </c>
      <c r="AM29" s="629">
        <f t="shared" si="35"/>
        <v>0</v>
      </c>
      <c r="AN29" s="629">
        <f t="shared" si="36"/>
        <v>0</v>
      </c>
      <c r="AO29" s="629">
        <f t="shared" si="37"/>
        <v>0</v>
      </c>
      <c r="AP29" s="629">
        <f t="shared" si="38"/>
        <v>0</v>
      </c>
      <c r="AQ29" s="629">
        <f t="shared" si="39"/>
        <v>0</v>
      </c>
      <c r="AR29" s="629">
        <f t="shared" si="40"/>
        <v>0</v>
      </c>
      <c r="AS29" s="629">
        <f t="shared" si="41"/>
        <v>0</v>
      </c>
      <c r="AT29" s="629">
        <f t="shared" si="42"/>
        <v>0</v>
      </c>
      <c r="AU29" s="629">
        <f t="shared" si="43"/>
        <v>0</v>
      </c>
      <c r="AV29" s="629">
        <f t="shared" si="44"/>
        <v>0</v>
      </c>
      <c r="AW29" s="629">
        <f t="shared" si="45"/>
        <v>0</v>
      </c>
      <c r="AX29" s="629">
        <f t="shared" si="46"/>
        <v>0</v>
      </c>
      <c r="AY29" s="629">
        <f t="shared" si="47"/>
        <v>0</v>
      </c>
      <c r="AZ29" s="629">
        <f t="shared" si="48"/>
        <v>0</v>
      </c>
      <c r="BA29" s="629">
        <f t="shared" si="49"/>
        <v>0</v>
      </c>
      <c r="BB29" s="629">
        <f t="shared" si="50"/>
        <v>0</v>
      </c>
    </row>
    <row r="30" spans="1:54" x14ac:dyDescent="0.25">
      <c r="A30" s="477" t="str">
        <f>IF(BasePop.!A36="","",BasePop.!A36)</f>
        <v/>
      </c>
      <c r="B30" s="7">
        <f>BasePop.!L36</f>
        <v>0</v>
      </c>
      <c r="C30" s="7">
        <f t="shared" si="51"/>
        <v>0</v>
      </c>
      <c r="D30" s="7">
        <f t="shared" si="0"/>
        <v>0</v>
      </c>
      <c r="E30" s="7">
        <f t="shared" si="1"/>
        <v>0</v>
      </c>
      <c r="F30" s="7">
        <f t="shared" si="2"/>
        <v>0</v>
      </c>
      <c r="G30" s="629">
        <f t="shared" si="3"/>
        <v>0</v>
      </c>
      <c r="H30" s="629">
        <f t="shared" si="4"/>
        <v>0</v>
      </c>
      <c r="I30" s="629">
        <f t="shared" si="5"/>
        <v>0</v>
      </c>
      <c r="J30" s="629">
        <f t="shared" si="6"/>
        <v>0</v>
      </c>
      <c r="K30" s="629">
        <f t="shared" si="7"/>
        <v>0</v>
      </c>
      <c r="L30" s="629">
        <f t="shared" si="8"/>
        <v>0</v>
      </c>
      <c r="M30" s="629">
        <f t="shared" si="9"/>
        <v>0</v>
      </c>
      <c r="N30" s="629">
        <f t="shared" si="10"/>
        <v>0</v>
      </c>
      <c r="O30" s="629">
        <f t="shared" si="11"/>
        <v>0</v>
      </c>
      <c r="P30" s="629">
        <f t="shared" si="12"/>
        <v>0</v>
      </c>
      <c r="Q30" s="629">
        <f t="shared" si="13"/>
        <v>0</v>
      </c>
      <c r="R30" s="629">
        <f t="shared" si="14"/>
        <v>0</v>
      </c>
      <c r="S30" s="629">
        <f t="shared" si="15"/>
        <v>0</v>
      </c>
      <c r="T30" s="629">
        <f t="shared" si="16"/>
        <v>0</v>
      </c>
      <c r="U30" s="629">
        <f t="shared" si="17"/>
        <v>0</v>
      </c>
      <c r="V30" s="629">
        <f t="shared" si="18"/>
        <v>0</v>
      </c>
      <c r="W30" s="629">
        <f t="shared" si="19"/>
        <v>0</v>
      </c>
      <c r="X30" s="629">
        <f t="shared" si="20"/>
        <v>0</v>
      </c>
      <c r="Y30" s="629">
        <f t="shared" si="21"/>
        <v>0</v>
      </c>
      <c r="Z30" s="629">
        <f t="shared" si="22"/>
        <v>0</v>
      </c>
      <c r="AA30" s="629">
        <f t="shared" si="23"/>
        <v>0</v>
      </c>
      <c r="AB30" s="629">
        <f t="shared" si="24"/>
        <v>0</v>
      </c>
      <c r="AC30" s="629">
        <f t="shared" si="25"/>
        <v>0</v>
      </c>
      <c r="AD30" s="629">
        <f t="shared" si="26"/>
        <v>0</v>
      </c>
      <c r="AE30" s="629">
        <f t="shared" si="27"/>
        <v>0</v>
      </c>
      <c r="AF30" s="629">
        <f t="shared" si="28"/>
        <v>0</v>
      </c>
      <c r="AG30" s="629">
        <f t="shared" si="29"/>
        <v>0</v>
      </c>
      <c r="AH30" s="629">
        <f t="shared" si="30"/>
        <v>0</v>
      </c>
      <c r="AI30" s="629">
        <f t="shared" si="31"/>
        <v>0</v>
      </c>
      <c r="AJ30" s="629">
        <f t="shared" si="32"/>
        <v>0</v>
      </c>
      <c r="AK30" s="629">
        <f t="shared" si="33"/>
        <v>0</v>
      </c>
      <c r="AL30" s="629">
        <f t="shared" si="34"/>
        <v>0</v>
      </c>
      <c r="AM30" s="629">
        <f t="shared" si="35"/>
        <v>0</v>
      </c>
      <c r="AN30" s="629">
        <f t="shared" si="36"/>
        <v>0</v>
      </c>
      <c r="AO30" s="629">
        <f t="shared" si="37"/>
        <v>0</v>
      </c>
      <c r="AP30" s="629">
        <f t="shared" si="38"/>
        <v>0</v>
      </c>
      <c r="AQ30" s="629">
        <f t="shared" si="39"/>
        <v>0</v>
      </c>
      <c r="AR30" s="629">
        <f t="shared" si="40"/>
        <v>0</v>
      </c>
      <c r="AS30" s="629">
        <f t="shared" si="41"/>
        <v>0</v>
      </c>
      <c r="AT30" s="629">
        <f t="shared" si="42"/>
        <v>0</v>
      </c>
      <c r="AU30" s="629">
        <f t="shared" si="43"/>
        <v>0</v>
      </c>
      <c r="AV30" s="629">
        <f t="shared" si="44"/>
        <v>0</v>
      </c>
      <c r="AW30" s="629">
        <f t="shared" si="45"/>
        <v>0</v>
      </c>
      <c r="AX30" s="629">
        <f t="shared" si="46"/>
        <v>0</v>
      </c>
      <c r="AY30" s="629">
        <f t="shared" si="47"/>
        <v>0</v>
      </c>
      <c r="AZ30" s="629">
        <f t="shared" si="48"/>
        <v>0</v>
      </c>
      <c r="BA30" s="629">
        <f t="shared" si="49"/>
        <v>0</v>
      </c>
      <c r="BB30" s="629">
        <f t="shared" si="50"/>
        <v>0</v>
      </c>
    </row>
    <row r="31" spans="1:54" x14ac:dyDescent="0.25">
      <c r="A31" s="477" t="str">
        <f>IF(BasePop.!A37="","",BasePop.!A37)</f>
        <v/>
      </c>
      <c r="B31" s="7">
        <f>BasePop.!L37</f>
        <v>0</v>
      </c>
      <c r="C31" s="7">
        <f t="shared" si="51"/>
        <v>0</v>
      </c>
      <c r="D31" s="7">
        <f t="shared" si="0"/>
        <v>0</v>
      </c>
      <c r="E31" s="7">
        <f t="shared" si="1"/>
        <v>0</v>
      </c>
      <c r="F31" s="7">
        <f t="shared" si="2"/>
        <v>0</v>
      </c>
      <c r="G31" s="629">
        <f t="shared" si="3"/>
        <v>0</v>
      </c>
      <c r="H31" s="629">
        <f t="shared" si="4"/>
        <v>0</v>
      </c>
      <c r="I31" s="629">
        <f t="shared" si="5"/>
        <v>0</v>
      </c>
      <c r="J31" s="629">
        <f t="shared" si="6"/>
        <v>0</v>
      </c>
      <c r="K31" s="629">
        <f t="shared" si="7"/>
        <v>0</v>
      </c>
      <c r="L31" s="629">
        <f t="shared" si="8"/>
        <v>0</v>
      </c>
      <c r="M31" s="629">
        <f t="shared" si="9"/>
        <v>0</v>
      </c>
      <c r="N31" s="629">
        <f t="shared" si="10"/>
        <v>0</v>
      </c>
      <c r="O31" s="629">
        <f t="shared" si="11"/>
        <v>0</v>
      </c>
      <c r="P31" s="629">
        <f t="shared" si="12"/>
        <v>0</v>
      </c>
      <c r="Q31" s="629">
        <f t="shared" si="13"/>
        <v>0</v>
      </c>
      <c r="R31" s="629">
        <f t="shared" si="14"/>
        <v>0</v>
      </c>
      <c r="S31" s="629">
        <f t="shared" si="15"/>
        <v>0</v>
      </c>
      <c r="T31" s="629">
        <f t="shared" si="16"/>
        <v>0</v>
      </c>
      <c r="U31" s="629">
        <f t="shared" si="17"/>
        <v>0</v>
      </c>
      <c r="V31" s="629">
        <f t="shared" si="18"/>
        <v>0</v>
      </c>
      <c r="W31" s="629">
        <f t="shared" si="19"/>
        <v>0</v>
      </c>
      <c r="X31" s="629">
        <f t="shared" si="20"/>
        <v>0</v>
      </c>
      <c r="Y31" s="629">
        <f t="shared" si="21"/>
        <v>0</v>
      </c>
      <c r="Z31" s="629">
        <f t="shared" si="22"/>
        <v>0</v>
      </c>
      <c r="AA31" s="629">
        <f t="shared" si="23"/>
        <v>0</v>
      </c>
      <c r="AB31" s="629">
        <f t="shared" si="24"/>
        <v>0</v>
      </c>
      <c r="AC31" s="629">
        <f t="shared" si="25"/>
        <v>0</v>
      </c>
      <c r="AD31" s="629">
        <f t="shared" si="26"/>
        <v>0</v>
      </c>
      <c r="AE31" s="629">
        <f t="shared" si="27"/>
        <v>0</v>
      </c>
      <c r="AF31" s="629">
        <f t="shared" si="28"/>
        <v>0</v>
      </c>
      <c r="AG31" s="629">
        <f t="shared" si="29"/>
        <v>0</v>
      </c>
      <c r="AH31" s="629">
        <f t="shared" si="30"/>
        <v>0</v>
      </c>
      <c r="AI31" s="629">
        <f t="shared" si="31"/>
        <v>0</v>
      </c>
      <c r="AJ31" s="629">
        <f t="shared" si="32"/>
        <v>0</v>
      </c>
      <c r="AK31" s="629">
        <f t="shared" si="33"/>
        <v>0</v>
      </c>
      <c r="AL31" s="629">
        <f t="shared" si="34"/>
        <v>0</v>
      </c>
      <c r="AM31" s="629">
        <f t="shared" si="35"/>
        <v>0</v>
      </c>
      <c r="AN31" s="629">
        <f t="shared" si="36"/>
        <v>0</v>
      </c>
      <c r="AO31" s="629">
        <f t="shared" si="37"/>
        <v>0</v>
      </c>
      <c r="AP31" s="629">
        <f t="shared" si="38"/>
        <v>0</v>
      </c>
      <c r="AQ31" s="629">
        <f t="shared" si="39"/>
        <v>0</v>
      </c>
      <c r="AR31" s="629">
        <f t="shared" si="40"/>
        <v>0</v>
      </c>
      <c r="AS31" s="629">
        <f t="shared" si="41"/>
        <v>0</v>
      </c>
      <c r="AT31" s="629">
        <f t="shared" si="42"/>
        <v>0</v>
      </c>
      <c r="AU31" s="629">
        <f t="shared" si="43"/>
        <v>0</v>
      </c>
      <c r="AV31" s="629">
        <f t="shared" si="44"/>
        <v>0</v>
      </c>
      <c r="AW31" s="629">
        <f t="shared" si="45"/>
        <v>0</v>
      </c>
      <c r="AX31" s="629">
        <f t="shared" si="46"/>
        <v>0</v>
      </c>
      <c r="AY31" s="629">
        <f t="shared" si="47"/>
        <v>0</v>
      </c>
      <c r="AZ31" s="629">
        <f t="shared" si="48"/>
        <v>0</v>
      </c>
      <c r="BA31" s="629">
        <f t="shared" si="49"/>
        <v>0</v>
      </c>
      <c r="BB31" s="629">
        <f t="shared" si="50"/>
        <v>0</v>
      </c>
    </row>
    <row r="32" spans="1:54" x14ac:dyDescent="0.25">
      <c r="A32" s="477" t="str">
        <f>IF(BasePop.!A38="","",BasePop.!A38)</f>
        <v/>
      </c>
      <c r="B32" s="7">
        <f>BasePop.!L38</f>
        <v>0</v>
      </c>
      <c r="C32" s="7">
        <f t="shared" si="51"/>
        <v>0</v>
      </c>
      <c r="D32" s="7">
        <f t="shared" si="0"/>
        <v>0</v>
      </c>
      <c r="E32" s="7">
        <f t="shared" si="1"/>
        <v>0</v>
      </c>
      <c r="F32" s="7">
        <f t="shared" si="2"/>
        <v>0</v>
      </c>
      <c r="G32" s="629">
        <f t="shared" si="3"/>
        <v>0</v>
      </c>
      <c r="H32" s="629">
        <f t="shared" si="4"/>
        <v>0</v>
      </c>
      <c r="I32" s="629">
        <f t="shared" si="5"/>
        <v>0</v>
      </c>
      <c r="J32" s="629">
        <f t="shared" si="6"/>
        <v>0</v>
      </c>
      <c r="K32" s="629">
        <f t="shared" si="7"/>
        <v>0</v>
      </c>
      <c r="L32" s="629">
        <f t="shared" si="8"/>
        <v>0</v>
      </c>
      <c r="M32" s="629">
        <f t="shared" si="9"/>
        <v>0</v>
      </c>
      <c r="N32" s="629">
        <f t="shared" si="10"/>
        <v>0</v>
      </c>
      <c r="O32" s="629">
        <f t="shared" si="11"/>
        <v>0</v>
      </c>
      <c r="P32" s="629">
        <f t="shared" si="12"/>
        <v>0</v>
      </c>
      <c r="Q32" s="629">
        <f t="shared" si="13"/>
        <v>0</v>
      </c>
      <c r="R32" s="629">
        <f t="shared" si="14"/>
        <v>0</v>
      </c>
      <c r="S32" s="629">
        <f t="shared" si="15"/>
        <v>0</v>
      </c>
      <c r="T32" s="629">
        <f t="shared" si="16"/>
        <v>0</v>
      </c>
      <c r="U32" s="629">
        <f t="shared" si="17"/>
        <v>0</v>
      </c>
      <c r="V32" s="629">
        <f t="shared" si="18"/>
        <v>0</v>
      </c>
      <c r="W32" s="629">
        <f t="shared" si="19"/>
        <v>0</v>
      </c>
      <c r="X32" s="629">
        <f t="shared" si="20"/>
        <v>0</v>
      </c>
      <c r="Y32" s="629">
        <f t="shared" si="21"/>
        <v>0</v>
      </c>
      <c r="Z32" s="629">
        <f t="shared" si="22"/>
        <v>0</v>
      </c>
      <c r="AA32" s="629">
        <f t="shared" si="23"/>
        <v>0</v>
      </c>
      <c r="AB32" s="629">
        <f t="shared" si="24"/>
        <v>0</v>
      </c>
      <c r="AC32" s="629">
        <f t="shared" si="25"/>
        <v>0</v>
      </c>
      <c r="AD32" s="629">
        <f t="shared" si="26"/>
        <v>0</v>
      </c>
      <c r="AE32" s="629">
        <f t="shared" si="27"/>
        <v>0</v>
      </c>
      <c r="AF32" s="629">
        <f t="shared" si="28"/>
        <v>0</v>
      </c>
      <c r="AG32" s="629">
        <f t="shared" si="29"/>
        <v>0</v>
      </c>
      <c r="AH32" s="629">
        <f t="shared" si="30"/>
        <v>0</v>
      </c>
      <c r="AI32" s="629">
        <f t="shared" si="31"/>
        <v>0</v>
      </c>
      <c r="AJ32" s="629">
        <f t="shared" si="32"/>
        <v>0</v>
      </c>
      <c r="AK32" s="629">
        <f t="shared" si="33"/>
        <v>0</v>
      </c>
      <c r="AL32" s="629">
        <f t="shared" si="34"/>
        <v>0</v>
      </c>
      <c r="AM32" s="629">
        <f t="shared" si="35"/>
        <v>0</v>
      </c>
      <c r="AN32" s="629">
        <f t="shared" si="36"/>
        <v>0</v>
      </c>
      <c r="AO32" s="629">
        <f t="shared" si="37"/>
        <v>0</v>
      </c>
      <c r="AP32" s="629">
        <f t="shared" si="38"/>
        <v>0</v>
      </c>
      <c r="AQ32" s="629">
        <f t="shared" si="39"/>
        <v>0</v>
      </c>
      <c r="AR32" s="629">
        <f t="shared" si="40"/>
        <v>0</v>
      </c>
      <c r="AS32" s="629">
        <f t="shared" si="41"/>
        <v>0</v>
      </c>
      <c r="AT32" s="629">
        <f t="shared" si="42"/>
        <v>0</v>
      </c>
      <c r="AU32" s="629">
        <f t="shared" si="43"/>
        <v>0</v>
      </c>
      <c r="AV32" s="629">
        <f t="shared" si="44"/>
        <v>0</v>
      </c>
      <c r="AW32" s="629">
        <f t="shared" si="45"/>
        <v>0</v>
      </c>
      <c r="AX32" s="629">
        <f t="shared" si="46"/>
        <v>0</v>
      </c>
      <c r="AY32" s="629">
        <f t="shared" si="47"/>
        <v>0</v>
      </c>
      <c r="AZ32" s="629">
        <f t="shared" si="48"/>
        <v>0</v>
      </c>
      <c r="BA32" s="629">
        <f t="shared" si="49"/>
        <v>0</v>
      </c>
      <c r="BB32" s="629">
        <f t="shared" si="50"/>
        <v>0</v>
      </c>
    </row>
    <row r="33" spans="1:54" x14ac:dyDescent="0.25">
      <c r="A33" s="477" t="str">
        <f>IF(BasePop.!A39="","",BasePop.!A39)</f>
        <v/>
      </c>
      <c r="B33" s="7">
        <f>BasePop.!L39</f>
        <v>0</v>
      </c>
      <c r="C33" s="7">
        <f t="shared" si="51"/>
        <v>0</v>
      </c>
      <c r="D33" s="7">
        <f t="shared" si="0"/>
        <v>0</v>
      </c>
      <c r="E33" s="7">
        <f t="shared" si="1"/>
        <v>0</v>
      </c>
      <c r="F33" s="7">
        <f t="shared" si="2"/>
        <v>0</v>
      </c>
      <c r="G33" s="629">
        <f t="shared" si="3"/>
        <v>0</v>
      </c>
      <c r="H33" s="629">
        <f t="shared" si="4"/>
        <v>0</v>
      </c>
      <c r="I33" s="629">
        <f t="shared" si="5"/>
        <v>0</v>
      </c>
      <c r="J33" s="629">
        <f t="shared" si="6"/>
        <v>0</v>
      </c>
      <c r="K33" s="629">
        <f t="shared" si="7"/>
        <v>0</v>
      </c>
      <c r="L33" s="629">
        <f t="shared" si="8"/>
        <v>0</v>
      </c>
      <c r="M33" s="629">
        <f t="shared" si="9"/>
        <v>0</v>
      </c>
      <c r="N33" s="629">
        <f t="shared" si="10"/>
        <v>0</v>
      </c>
      <c r="O33" s="629">
        <f t="shared" si="11"/>
        <v>0</v>
      </c>
      <c r="P33" s="629">
        <f t="shared" si="12"/>
        <v>0</v>
      </c>
      <c r="Q33" s="629">
        <f t="shared" si="13"/>
        <v>0</v>
      </c>
      <c r="R33" s="629">
        <f t="shared" si="14"/>
        <v>0</v>
      </c>
      <c r="S33" s="629">
        <f t="shared" si="15"/>
        <v>0</v>
      </c>
      <c r="T33" s="629">
        <f t="shared" si="16"/>
        <v>0</v>
      </c>
      <c r="U33" s="629">
        <f t="shared" si="17"/>
        <v>0</v>
      </c>
      <c r="V33" s="629">
        <f t="shared" si="18"/>
        <v>0</v>
      </c>
      <c r="W33" s="629">
        <f t="shared" si="19"/>
        <v>0</v>
      </c>
      <c r="X33" s="629">
        <f t="shared" si="20"/>
        <v>0</v>
      </c>
      <c r="Y33" s="629">
        <f t="shared" si="21"/>
        <v>0</v>
      </c>
      <c r="Z33" s="629">
        <f t="shared" si="22"/>
        <v>0</v>
      </c>
      <c r="AA33" s="629">
        <f t="shared" si="23"/>
        <v>0</v>
      </c>
      <c r="AB33" s="629">
        <f t="shared" si="24"/>
        <v>0</v>
      </c>
      <c r="AC33" s="629">
        <f t="shared" si="25"/>
        <v>0</v>
      </c>
      <c r="AD33" s="629">
        <f t="shared" si="26"/>
        <v>0</v>
      </c>
      <c r="AE33" s="629">
        <f t="shared" si="27"/>
        <v>0</v>
      </c>
      <c r="AF33" s="629">
        <f t="shared" si="28"/>
        <v>0</v>
      </c>
      <c r="AG33" s="629">
        <f t="shared" si="29"/>
        <v>0</v>
      </c>
      <c r="AH33" s="629">
        <f t="shared" si="30"/>
        <v>0</v>
      </c>
      <c r="AI33" s="629">
        <f t="shared" si="31"/>
        <v>0</v>
      </c>
      <c r="AJ33" s="629">
        <f t="shared" si="32"/>
        <v>0</v>
      </c>
      <c r="AK33" s="629">
        <f t="shared" si="33"/>
        <v>0</v>
      </c>
      <c r="AL33" s="629">
        <f t="shared" si="34"/>
        <v>0</v>
      </c>
      <c r="AM33" s="629">
        <f t="shared" si="35"/>
        <v>0</v>
      </c>
      <c r="AN33" s="629">
        <f t="shared" si="36"/>
        <v>0</v>
      </c>
      <c r="AO33" s="629">
        <f t="shared" si="37"/>
        <v>0</v>
      </c>
      <c r="AP33" s="629">
        <f t="shared" si="38"/>
        <v>0</v>
      </c>
      <c r="AQ33" s="629">
        <f t="shared" si="39"/>
        <v>0</v>
      </c>
      <c r="AR33" s="629">
        <f t="shared" si="40"/>
        <v>0</v>
      </c>
      <c r="AS33" s="629">
        <f t="shared" si="41"/>
        <v>0</v>
      </c>
      <c r="AT33" s="629">
        <f t="shared" si="42"/>
        <v>0</v>
      </c>
      <c r="AU33" s="629">
        <f t="shared" si="43"/>
        <v>0</v>
      </c>
      <c r="AV33" s="629">
        <f t="shared" si="44"/>
        <v>0</v>
      </c>
      <c r="AW33" s="629">
        <f t="shared" si="45"/>
        <v>0</v>
      </c>
      <c r="AX33" s="629">
        <f t="shared" si="46"/>
        <v>0</v>
      </c>
      <c r="AY33" s="629">
        <f t="shared" si="47"/>
        <v>0</v>
      </c>
      <c r="AZ33" s="629">
        <f t="shared" si="48"/>
        <v>0</v>
      </c>
      <c r="BA33" s="629">
        <f t="shared" si="49"/>
        <v>0</v>
      </c>
      <c r="BB33" s="629">
        <f t="shared" si="50"/>
        <v>0</v>
      </c>
    </row>
    <row r="34" spans="1:54" x14ac:dyDescent="0.25">
      <c r="A34" s="477" t="str">
        <f>IF(BasePop.!A40="","",BasePop.!A40)</f>
        <v/>
      </c>
      <c r="B34" s="7">
        <f>BasePop.!L40</f>
        <v>0</v>
      </c>
      <c r="C34" s="7">
        <f t="shared" si="51"/>
        <v>0</v>
      </c>
      <c r="D34" s="7">
        <f t="shared" si="0"/>
        <v>0</v>
      </c>
      <c r="E34" s="7">
        <f t="shared" si="1"/>
        <v>0</v>
      </c>
      <c r="F34" s="7">
        <f t="shared" si="2"/>
        <v>0</v>
      </c>
      <c r="G34" s="629">
        <f t="shared" si="3"/>
        <v>0</v>
      </c>
      <c r="H34" s="629">
        <f t="shared" si="4"/>
        <v>0</v>
      </c>
      <c r="I34" s="629">
        <f t="shared" si="5"/>
        <v>0</v>
      </c>
      <c r="J34" s="629">
        <f t="shared" si="6"/>
        <v>0</v>
      </c>
      <c r="K34" s="629">
        <f t="shared" si="7"/>
        <v>0</v>
      </c>
      <c r="L34" s="629">
        <f t="shared" si="8"/>
        <v>0</v>
      </c>
      <c r="M34" s="629">
        <f t="shared" si="9"/>
        <v>0</v>
      </c>
      <c r="N34" s="629">
        <f t="shared" si="10"/>
        <v>0</v>
      </c>
      <c r="O34" s="629">
        <f t="shared" si="11"/>
        <v>0</v>
      </c>
      <c r="P34" s="629">
        <f t="shared" si="12"/>
        <v>0</v>
      </c>
      <c r="Q34" s="629">
        <f t="shared" si="13"/>
        <v>0</v>
      </c>
      <c r="R34" s="629">
        <f t="shared" si="14"/>
        <v>0</v>
      </c>
      <c r="S34" s="629">
        <f t="shared" si="15"/>
        <v>0</v>
      </c>
      <c r="T34" s="629">
        <f t="shared" si="16"/>
        <v>0</v>
      </c>
      <c r="U34" s="629">
        <f t="shared" si="17"/>
        <v>0</v>
      </c>
      <c r="V34" s="629">
        <f t="shared" si="18"/>
        <v>0</v>
      </c>
      <c r="W34" s="629">
        <f t="shared" si="19"/>
        <v>0</v>
      </c>
      <c r="X34" s="629">
        <f t="shared" si="20"/>
        <v>0</v>
      </c>
      <c r="Y34" s="629">
        <f t="shared" si="21"/>
        <v>0</v>
      </c>
      <c r="Z34" s="629">
        <f t="shared" si="22"/>
        <v>0</v>
      </c>
      <c r="AA34" s="629">
        <f t="shared" si="23"/>
        <v>0</v>
      </c>
      <c r="AB34" s="629">
        <f t="shared" si="24"/>
        <v>0</v>
      </c>
      <c r="AC34" s="629">
        <f t="shared" si="25"/>
        <v>0</v>
      </c>
      <c r="AD34" s="629">
        <f t="shared" si="26"/>
        <v>0</v>
      </c>
      <c r="AE34" s="629">
        <f t="shared" si="27"/>
        <v>0</v>
      </c>
      <c r="AF34" s="629">
        <f t="shared" si="28"/>
        <v>0</v>
      </c>
      <c r="AG34" s="629">
        <f t="shared" si="29"/>
        <v>0</v>
      </c>
      <c r="AH34" s="629">
        <f t="shared" si="30"/>
        <v>0</v>
      </c>
      <c r="AI34" s="629">
        <f t="shared" si="31"/>
        <v>0</v>
      </c>
      <c r="AJ34" s="629">
        <f t="shared" si="32"/>
        <v>0</v>
      </c>
      <c r="AK34" s="629">
        <f t="shared" si="33"/>
        <v>0</v>
      </c>
      <c r="AL34" s="629">
        <f t="shared" si="34"/>
        <v>0</v>
      </c>
      <c r="AM34" s="629">
        <f t="shared" si="35"/>
        <v>0</v>
      </c>
      <c r="AN34" s="629">
        <f t="shared" si="36"/>
        <v>0</v>
      </c>
      <c r="AO34" s="629">
        <f t="shared" si="37"/>
        <v>0</v>
      </c>
      <c r="AP34" s="629">
        <f t="shared" si="38"/>
        <v>0</v>
      </c>
      <c r="AQ34" s="629">
        <f t="shared" si="39"/>
        <v>0</v>
      </c>
      <c r="AR34" s="629">
        <f t="shared" si="40"/>
        <v>0</v>
      </c>
      <c r="AS34" s="629">
        <f t="shared" si="41"/>
        <v>0</v>
      </c>
      <c r="AT34" s="629">
        <f t="shared" si="42"/>
        <v>0</v>
      </c>
      <c r="AU34" s="629">
        <f t="shared" si="43"/>
        <v>0</v>
      </c>
      <c r="AV34" s="629">
        <f t="shared" si="44"/>
        <v>0</v>
      </c>
      <c r="AW34" s="629">
        <f t="shared" si="45"/>
        <v>0</v>
      </c>
      <c r="AX34" s="629">
        <f t="shared" si="46"/>
        <v>0</v>
      </c>
      <c r="AY34" s="629">
        <f t="shared" si="47"/>
        <v>0</v>
      </c>
      <c r="AZ34" s="629">
        <f t="shared" si="48"/>
        <v>0</v>
      </c>
      <c r="BA34" s="629">
        <f t="shared" si="49"/>
        <v>0</v>
      </c>
      <c r="BB34" s="629">
        <f t="shared" si="50"/>
        <v>0</v>
      </c>
    </row>
    <row r="35" spans="1:54" x14ac:dyDescent="0.25">
      <c r="A35" s="477" t="str">
        <f>IF(BasePop.!A41="","",BasePop.!A41)</f>
        <v/>
      </c>
      <c r="B35" s="7">
        <f>BasePop.!L41</f>
        <v>0</v>
      </c>
      <c r="C35" s="7">
        <f t="shared" si="51"/>
        <v>0</v>
      </c>
      <c r="D35" s="7">
        <f t="shared" si="0"/>
        <v>0</v>
      </c>
      <c r="E35" s="7">
        <f t="shared" si="1"/>
        <v>0</v>
      </c>
      <c r="F35" s="7">
        <f t="shared" si="2"/>
        <v>0</v>
      </c>
      <c r="G35" s="629">
        <f t="shared" si="3"/>
        <v>0</v>
      </c>
      <c r="H35" s="629">
        <f t="shared" si="4"/>
        <v>0</v>
      </c>
      <c r="I35" s="629">
        <f t="shared" si="5"/>
        <v>0</v>
      </c>
      <c r="J35" s="629">
        <f t="shared" si="6"/>
        <v>0</v>
      </c>
      <c r="K35" s="629">
        <f t="shared" si="7"/>
        <v>0</v>
      </c>
      <c r="L35" s="629">
        <f t="shared" si="8"/>
        <v>0</v>
      </c>
      <c r="M35" s="629">
        <f t="shared" si="9"/>
        <v>0</v>
      </c>
      <c r="N35" s="629">
        <f t="shared" si="10"/>
        <v>0</v>
      </c>
      <c r="O35" s="629">
        <f t="shared" si="11"/>
        <v>0</v>
      </c>
      <c r="P35" s="629">
        <f t="shared" si="12"/>
        <v>0</v>
      </c>
      <c r="Q35" s="629">
        <f t="shared" si="13"/>
        <v>0</v>
      </c>
      <c r="R35" s="629">
        <f t="shared" si="14"/>
        <v>0</v>
      </c>
      <c r="S35" s="629">
        <f t="shared" si="15"/>
        <v>0</v>
      </c>
      <c r="T35" s="629">
        <f t="shared" si="16"/>
        <v>0</v>
      </c>
      <c r="U35" s="629">
        <f t="shared" si="17"/>
        <v>0</v>
      </c>
      <c r="V35" s="629">
        <f t="shared" si="18"/>
        <v>0</v>
      </c>
      <c r="W35" s="629">
        <f t="shared" si="19"/>
        <v>0</v>
      </c>
      <c r="X35" s="629">
        <f t="shared" si="20"/>
        <v>0</v>
      </c>
      <c r="Y35" s="629">
        <f t="shared" si="21"/>
        <v>0</v>
      </c>
      <c r="Z35" s="629">
        <f t="shared" si="22"/>
        <v>0</v>
      </c>
      <c r="AA35" s="629">
        <f t="shared" si="23"/>
        <v>0</v>
      </c>
      <c r="AB35" s="629">
        <f t="shared" si="24"/>
        <v>0</v>
      </c>
      <c r="AC35" s="629">
        <f t="shared" si="25"/>
        <v>0</v>
      </c>
      <c r="AD35" s="629">
        <f t="shared" si="26"/>
        <v>0</v>
      </c>
      <c r="AE35" s="629">
        <f t="shared" si="27"/>
        <v>0</v>
      </c>
      <c r="AF35" s="629">
        <f t="shared" si="28"/>
        <v>0</v>
      </c>
      <c r="AG35" s="629">
        <f t="shared" si="29"/>
        <v>0</v>
      </c>
      <c r="AH35" s="629">
        <f t="shared" si="30"/>
        <v>0</v>
      </c>
      <c r="AI35" s="629">
        <f t="shared" si="31"/>
        <v>0</v>
      </c>
      <c r="AJ35" s="629">
        <f t="shared" si="32"/>
        <v>0</v>
      </c>
      <c r="AK35" s="629">
        <f t="shared" si="33"/>
        <v>0</v>
      </c>
      <c r="AL35" s="629">
        <f t="shared" si="34"/>
        <v>0</v>
      </c>
      <c r="AM35" s="629">
        <f t="shared" si="35"/>
        <v>0</v>
      </c>
      <c r="AN35" s="629">
        <f t="shared" si="36"/>
        <v>0</v>
      </c>
      <c r="AO35" s="629">
        <f t="shared" si="37"/>
        <v>0</v>
      </c>
      <c r="AP35" s="629">
        <f t="shared" si="38"/>
        <v>0</v>
      </c>
      <c r="AQ35" s="629">
        <f t="shared" si="39"/>
        <v>0</v>
      </c>
      <c r="AR35" s="629">
        <f t="shared" si="40"/>
        <v>0</v>
      </c>
      <c r="AS35" s="629">
        <f t="shared" si="41"/>
        <v>0</v>
      </c>
      <c r="AT35" s="629">
        <f t="shared" si="42"/>
        <v>0</v>
      </c>
      <c r="AU35" s="629">
        <f t="shared" si="43"/>
        <v>0</v>
      </c>
      <c r="AV35" s="629">
        <f t="shared" si="44"/>
        <v>0</v>
      </c>
      <c r="AW35" s="629">
        <f t="shared" si="45"/>
        <v>0</v>
      </c>
      <c r="AX35" s="629">
        <f t="shared" si="46"/>
        <v>0</v>
      </c>
      <c r="AY35" s="629">
        <f t="shared" si="47"/>
        <v>0</v>
      </c>
      <c r="AZ35" s="629">
        <f t="shared" si="48"/>
        <v>0</v>
      </c>
      <c r="BA35" s="629">
        <f t="shared" si="49"/>
        <v>0</v>
      </c>
      <c r="BB35" s="629">
        <f t="shared" si="50"/>
        <v>0</v>
      </c>
    </row>
    <row r="36" spans="1:54" x14ac:dyDescent="0.25">
      <c r="A36" s="477" t="str">
        <f>IF(BasePop.!A42="","",BasePop.!A42)</f>
        <v/>
      </c>
      <c r="B36" s="7">
        <f>BasePop.!L42</f>
        <v>0</v>
      </c>
      <c r="C36" s="7">
        <f t="shared" si="51"/>
        <v>0</v>
      </c>
      <c r="D36" s="7">
        <f t="shared" si="0"/>
        <v>0</v>
      </c>
      <c r="E36" s="7">
        <f t="shared" si="1"/>
        <v>0</v>
      </c>
      <c r="F36" s="7">
        <f t="shared" si="2"/>
        <v>0</v>
      </c>
      <c r="G36" s="629">
        <f t="shared" si="3"/>
        <v>0</v>
      </c>
      <c r="H36" s="629">
        <f t="shared" si="4"/>
        <v>0</v>
      </c>
      <c r="I36" s="629">
        <f t="shared" si="5"/>
        <v>0</v>
      </c>
      <c r="J36" s="629">
        <f t="shared" si="6"/>
        <v>0</v>
      </c>
      <c r="K36" s="629">
        <f t="shared" si="7"/>
        <v>0</v>
      </c>
      <c r="L36" s="629">
        <f t="shared" si="8"/>
        <v>0</v>
      </c>
      <c r="M36" s="629">
        <f t="shared" si="9"/>
        <v>0</v>
      </c>
      <c r="N36" s="629">
        <f t="shared" si="10"/>
        <v>0</v>
      </c>
      <c r="O36" s="629">
        <f t="shared" si="11"/>
        <v>0</v>
      </c>
      <c r="P36" s="629">
        <f t="shared" si="12"/>
        <v>0</v>
      </c>
      <c r="Q36" s="629">
        <f t="shared" si="13"/>
        <v>0</v>
      </c>
      <c r="R36" s="629">
        <f t="shared" si="14"/>
        <v>0</v>
      </c>
      <c r="S36" s="629">
        <f t="shared" si="15"/>
        <v>0</v>
      </c>
      <c r="T36" s="629">
        <f t="shared" si="16"/>
        <v>0</v>
      </c>
      <c r="U36" s="629">
        <f t="shared" si="17"/>
        <v>0</v>
      </c>
      <c r="V36" s="629">
        <f t="shared" si="18"/>
        <v>0</v>
      </c>
      <c r="W36" s="629">
        <f t="shared" si="19"/>
        <v>0</v>
      </c>
      <c r="X36" s="629">
        <f t="shared" si="20"/>
        <v>0</v>
      </c>
      <c r="Y36" s="629">
        <f t="shared" si="21"/>
        <v>0</v>
      </c>
      <c r="Z36" s="629">
        <f t="shared" si="22"/>
        <v>0</v>
      </c>
      <c r="AA36" s="629">
        <f t="shared" si="23"/>
        <v>0</v>
      </c>
      <c r="AB36" s="629">
        <f t="shared" si="24"/>
        <v>0</v>
      </c>
      <c r="AC36" s="629">
        <f t="shared" si="25"/>
        <v>0</v>
      </c>
      <c r="AD36" s="629">
        <f t="shared" si="26"/>
        <v>0</v>
      </c>
      <c r="AE36" s="629">
        <f t="shared" si="27"/>
        <v>0</v>
      </c>
      <c r="AF36" s="629">
        <f t="shared" si="28"/>
        <v>0</v>
      </c>
      <c r="AG36" s="629">
        <f t="shared" si="29"/>
        <v>0</v>
      </c>
      <c r="AH36" s="629">
        <f t="shared" si="30"/>
        <v>0</v>
      </c>
      <c r="AI36" s="629">
        <f t="shared" si="31"/>
        <v>0</v>
      </c>
      <c r="AJ36" s="629">
        <f t="shared" si="32"/>
        <v>0</v>
      </c>
      <c r="AK36" s="629">
        <f t="shared" si="33"/>
        <v>0</v>
      </c>
      <c r="AL36" s="629">
        <f t="shared" si="34"/>
        <v>0</v>
      </c>
      <c r="AM36" s="629">
        <f t="shared" si="35"/>
        <v>0</v>
      </c>
      <c r="AN36" s="629">
        <f t="shared" si="36"/>
        <v>0</v>
      </c>
      <c r="AO36" s="629">
        <f t="shared" si="37"/>
        <v>0</v>
      </c>
      <c r="AP36" s="629">
        <f t="shared" si="38"/>
        <v>0</v>
      </c>
      <c r="AQ36" s="629">
        <f t="shared" si="39"/>
        <v>0</v>
      </c>
      <c r="AR36" s="629">
        <f t="shared" si="40"/>
        <v>0</v>
      </c>
      <c r="AS36" s="629">
        <f t="shared" si="41"/>
        <v>0</v>
      </c>
      <c r="AT36" s="629">
        <f t="shared" si="42"/>
        <v>0</v>
      </c>
      <c r="AU36" s="629">
        <f t="shared" si="43"/>
        <v>0</v>
      </c>
      <c r="AV36" s="629">
        <f t="shared" si="44"/>
        <v>0</v>
      </c>
      <c r="AW36" s="629">
        <f t="shared" si="45"/>
        <v>0</v>
      </c>
      <c r="AX36" s="629">
        <f t="shared" si="46"/>
        <v>0</v>
      </c>
      <c r="AY36" s="629">
        <f t="shared" si="47"/>
        <v>0</v>
      </c>
      <c r="AZ36" s="629">
        <f t="shared" si="48"/>
        <v>0</v>
      </c>
      <c r="BA36" s="629">
        <f t="shared" si="49"/>
        <v>0</v>
      </c>
      <c r="BB36" s="629">
        <f t="shared" si="50"/>
        <v>0</v>
      </c>
    </row>
    <row r="37" spans="1:54" x14ac:dyDescent="0.25">
      <c r="A37" s="477" t="str">
        <f>IF(BasePop.!A43="","",BasePop.!A43)</f>
        <v/>
      </c>
      <c r="B37" s="7">
        <f>BasePop.!L43</f>
        <v>0</v>
      </c>
      <c r="C37" s="7">
        <f t="shared" si="51"/>
        <v>0</v>
      </c>
      <c r="D37" s="7">
        <f t="shared" si="0"/>
        <v>0</v>
      </c>
      <c r="E37" s="7">
        <f t="shared" si="1"/>
        <v>0</v>
      </c>
      <c r="F37" s="7">
        <f t="shared" si="2"/>
        <v>0</v>
      </c>
      <c r="G37" s="629">
        <f t="shared" si="3"/>
        <v>0</v>
      </c>
      <c r="H37" s="629">
        <f t="shared" si="4"/>
        <v>0</v>
      </c>
      <c r="I37" s="629">
        <f t="shared" si="5"/>
        <v>0</v>
      </c>
      <c r="J37" s="629">
        <f t="shared" si="6"/>
        <v>0</v>
      </c>
      <c r="K37" s="629">
        <f t="shared" si="7"/>
        <v>0</v>
      </c>
      <c r="L37" s="629">
        <f t="shared" si="8"/>
        <v>0</v>
      </c>
      <c r="M37" s="629">
        <f t="shared" si="9"/>
        <v>0</v>
      </c>
      <c r="N37" s="629">
        <f t="shared" si="10"/>
        <v>0</v>
      </c>
      <c r="O37" s="629">
        <f t="shared" si="11"/>
        <v>0</v>
      </c>
      <c r="P37" s="629">
        <f t="shared" si="12"/>
        <v>0</v>
      </c>
      <c r="Q37" s="629">
        <f t="shared" si="13"/>
        <v>0</v>
      </c>
      <c r="R37" s="629">
        <f t="shared" si="14"/>
        <v>0</v>
      </c>
      <c r="S37" s="629">
        <f t="shared" si="15"/>
        <v>0</v>
      </c>
      <c r="T37" s="629">
        <f t="shared" si="16"/>
        <v>0</v>
      </c>
      <c r="U37" s="629">
        <f t="shared" si="17"/>
        <v>0</v>
      </c>
      <c r="V37" s="629">
        <f t="shared" si="18"/>
        <v>0</v>
      </c>
      <c r="W37" s="629">
        <f t="shared" si="19"/>
        <v>0</v>
      </c>
      <c r="X37" s="629">
        <f t="shared" si="20"/>
        <v>0</v>
      </c>
      <c r="Y37" s="629">
        <f t="shared" si="21"/>
        <v>0</v>
      </c>
      <c r="Z37" s="629">
        <f t="shared" si="22"/>
        <v>0</v>
      </c>
      <c r="AA37" s="629">
        <f t="shared" si="23"/>
        <v>0</v>
      </c>
      <c r="AB37" s="629">
        <f t="shared" si="24"/>
        <v>0</v>
      </c>
      <c r="AC37" s="629">
        <f t="shared" si="25"/>
        <v>0</v>
      </c>
      <c r="AD37" s="629">
        <f t="shared" si="26"/>
        <v>0</v>
      </c>
      <c r="AE37" s="629">
        <f t="shared" si="27"/>
        <v>0</v>
      </c>
      <c r="AF37" s="629">
        <f t="shared" si="28"/>
        <v>0</v>
      </c>
      <c r="AG37" s="629">
        <f t="shared" si="29"/>
        <v>0</v>
      </c>
      <c r="AH37" s="629">
        <f t="shared" si="30"/>
        <v>0</v>
      </c>
      <c r="AI37" s="629">
        <f t="shared" si="31"/>
        <v>0</v>
      </c>
      <c r="AJ37" s="629">
        <f t="shared" si="32"/>
        <v>0</v>
      </c>
      <c r="AK37" s="629">
        <f t="shared" si="33"/>
        <v>0</v>
      </c>
      <c r="AL37" s="629">
        <f t="shared" si="34"/>
        <v>0</v>
      </c>
      <c r="AM37" s="629">
        <f t="shared" si="35"/>
        <v>0</v>
      </c>
      <c r="AN37" s="629">
        <f t="shared" si="36"/>
        <v>0</v>
      </c>
      <c r="AO37" s="629">
        <f t="shared" si="37"/>
        <v>0</v>
      </c>
      <c r="AP37" s="629">
        <f t="shared" si="38"/>
        <v>0</v>
      </c>
      <c r="AQ37" s="629">
        <f t="shared" si="39"/>
        <v>0</v>
      </c>
      <c r="AR37" s="629">
        <f t="shared" si="40"/>
        <v>0</v>
      </c>
      <c r="AS37" s="629">
        <f t="shared" si="41"/>
        <v>0</v>
      </c>
      <c r="AT37" s="629">
        <f t="shared" si="42"/>
        <v>0</v>
      </c>
      <c r="AU37" s="629">
        <f t="shared" si="43"/>
        <v>0</v>
      </c>
      <c r="AV37" s="629">
        <f t="shared" si="44"/>
        <v>0</v>
      </c>
      <c r="AW37" s="629">
        <f t="shared" si="45"/>
        <v>0</v>
      </c>
      <c r="AX37" s="629">
        <f t="shared" si="46"/>
        <v>0</v>
      </c>
      <c r="AY37" s="629">
        <f t="shared" si="47"/>
        <v>0</v>
      </c>
      <c r="AZ37" s="629">
        <f t="shared" si="48"/>
        <v>0</v>
      </c>
      <c r="BA37" s="629">
        <f t="shared" si="49"/>
        <v>0</v>
      </c>
      <c r="BB37" s="629">
        <f t="shared" si="50"/>
        <v>0</v>
      </c>
    </row>
    <row r="38" spans="1:54" x14ac:dyDescent="0.25">
      <c r="A38" s="477" t="str">
        <f>IF(BasePop.!A44="","",BasePop.!A44)</f>
        <v/>
      </c>
      <c r="B38" s="7">
        <f>BasePop.!L44</f>
        <v>0</v>
      </c>
      <c r="C38" s="7">
        <f t="shared" si="51"/>
        <v>0</v>
      </c>
      <c r="D38" s="7">
        <f t="shared" si="0"/>
        <v>0</v>
      </c>
      <c r="E38" s="7">
        <f t="shared" si="1"/>
        <v>0</v>
      </c>
      <c r="F38" s="7">
        <f t="shared" si="2"/>
        <v>0</v>
      </c>
      <c r="G38" s="629">
        <f t="shared" si="3"/>
        <v>0</v>
      </c>
      <c r="H38" s="629">
        <f t="shared" si="4"/>
        <v>0</v>
      </c>
      <c r="I38" s="629">
        <f t="shared" si="5"/>
        <v>0</v>
      </c>
      <c r="J38" s="629">
        <f t="shared" si="6"/>
        <v>0</v>
      </c>
      <c r="K38" s="629">
        <f t="shared" si="7"/>
        <v>0</v>
      </c>
      <c r="L38" s="629">
        <f t="shared" si="8"/>
        <v>0</v>
      </c>
      <c r="M38" s="629">
        <f t="shared" si="9"/>
        <v>0</v>
      </c>
      <c r="N38" s="629">
        <f t="shared" si="10"/>
        <v>0</v>
      </c>
      <c r="O38" s="629">
        <f t="shared" si="11"/>
        <v>0</v>
      </c>
      <c r="P38" s="629">
        <f t="shared" si="12"/>
        <v>0</v>
      </c>
      <c r="Q38" s="629">
        <f t="shared" si="13"/>
        <v>0</v>
      </c>
      <c r="R38" s="629">
        <f t="shared" si="14"/>
        <v>0</v>
      </c>
      <c r="S38" s="629">
        <f t="shared" si="15"/>
        <v>0</v>
      </c>
      <c r="T38" s="629">
        <f t="shared" si="16"/>
        <v>0</v>
      </c>
      <c r="U38" s="629">
        <f t="shared" si="17"/>
        <v>0</v>
      </c>
      <c r="V38" s="629">
        <f t="shared" si="18"/>
        <v>0</v>
      </c>
      <c r="W38" s="629">
        <f t="shared" si="19"/>
        <v>0</v>
      </c>
      <c r="X38" s="629">
        <f t="shared" si="20"/>
        <v>0</v>
      </c>
      <c r="Y38" s="629">
        <f t="shared" si="21"/>
        <v>0</v>
      </c>
      <c r="Z38" s="629">
        <f t="shared" si="22"/>
        <v>0</v>
      </c>
      <c r="AA38" s="629">
        <f t="shared" si="23"/>
        <v>0</v>
      </c>
      <c r="AB38" s="629">
        <f t="shared" si="24"/>
        <v>0</v>
      </c>
      <c r="AC38" s="629">
        <f t="shared" si="25"/>
        <v>0</v>
      </c>
      <c r="AD38" s="629">
        <f t="shared" si="26"/>
        <v>0</v>
      </c>
      <c r="AE38" s="629">
        <f t="shared" si="27"/>
        <v>0</v>
      </c>
      <c r="AF38" s="629">
        <f t="shared" si="28"/>
        <v>0</v>
      </c>
      <c r="AG38" s="629">
        <f t="shared" si="29"/>
        <v>0</v>
      </c>
      <c r="AH38" s="629">
        <f t="shared" si="30"/>
        <v>0</v>
      </c>
      <c r="AI38" s="629">
        <f t="shared" si="31"/>
        <v>0</v>
      </c>
      <c r="AJ38" s="629">
        <f t="shared" si="32"/>
        <v>0</v>
      </c>
      <c r="AK38" s="629">
        <f t="shared" si="33"/>
        <v>0</v>
      </c>
      <c r="AL38" s="629">
        <f t="shared" si="34"/>
        <v>0</v>
      </c>
      <c r="AM38" s="629">
        <f t="shared" si="35"/>
        <v>0</v>
      </c>
      <c r="AN38" s="629">
        <f t="shared" si="36"/>
        <v>0</v>
      </c>
      <c r="AO38" s="629">
        <f t="shared" si="37"/>
        <v>0</v>
      </c>
      <c r="AP38" s="629">
        <f t="shared" si="38"/>
        <v>0</v>
      </c>
      <c r="AQ38" s="629">
        <f t="shared" si="39"/>
        <v>0</v>
      </c>
      <c r="AR38" s="629">
        <f t="shared" si="40"/>
        <v>0</v>
      </c>
      <c r="AS38" s="629">
        <f t="shared" si="41"/>
        <v>0</v>
      </c>
      <c r="AT38" s="629">
        <f t="shared" si="42"/>
        <v>0</v>
      </c>
      <c r="AU38" s="629">
        <f t="shared" si="43"/>
        <v>0</v>
      </c>
      <c r="AV38" s="629">
        <f t="shared" si="44"/>
        <v>0</v>
      </c>
      <c r="AW38" s="629">
        <f t="shared" si="45"/>
        <v>0</v>
      </c>
      <c r="AX38" s="629">
        <f t="shared" si="46"/>
        <v>0</v>
      </c>
      <c r="AY38" s="629">
        <f t="shared" si="47"/>
        <v>0</v>
      </c>
      <c r="AZ38" s="629">
        <f t="shared" si="48"/>
        <v>0</v>
      </c>
      <c r="BA38" s="629">
        <f t="shared" si="49"/>
        <v>0</v>
      </c>
      <c r="BB38" s="629">
        <f t="shared" si="50"/>
        <v>0</v>
      </c>
    </row>
    <row r="39" spans="1:54" x14ac:dyDescent="0.25">
      <c r="A39" s="477" t="str">
        <f>IF(BasePop.!A45="","",BasePop.!A45)</f>
        <v/>
      </c>
      <c r="B39" s="7">
        <f>BasePop.!L45</f>
        <v>0</v>
      </c>
      <c r="C39" s="7">
        <f t="shared" si="51"/>
        <v>0</v>
      </c>
      <c r="D39" s="7">
        <f t="shared" si="0"/>
        <v>0</v>
      </c>
      <c r="E39" s="7">
        <f t="shared" si="1"/>
        <v>0</v>
      </c>
      <c r="F39" s="7">
        <f t="shared" si="2"/>
        <v>0</v>
      </c>
      <c r="G39" s="629">
        <f t="shared" si="3"/>
        <v>0</v>
      </c>
      <c r="H39" s="629">
        <f t="shared" si="4"/>
        <v>0</v>
      </c>
      <c r="I39" s="629">
        <f t="shared" si="5"/>
        <v>0</v>
      </c>
      <c r="J39" s="629">
        <f t="shared" si="6"/>
        <v>0</v>
      </c>
      <c r="K39" s="629">
        <f t="shared" si="7"/>
        <v>0</v>
      </c>
      <c r="L39" s="629">
        <f t="shared" si="8"/>
        <v>0</v>
      </c>
      <c r="M39" s="629">
        <f t="shared" si="9"/>
        <v>0</v>
      </c>
      <c r="N39" s="629">
        <f t="shared" si="10"/>
        <v>0</v>
      </c>
      <c r="O39" s="629">
        <f t="shared" si="11"/>
        <v>0</v>
      </c>
      <c r="P39" s="629">
        <f t="shared" si="12"/>
        <v>0</v>
      </c>
      <c r="Q39" s="629">
        <f t="shared" si="13"/>
        <v>0</v>
      </c>
      <c r="R39" s="629">
        <f t="shared" si="14"/>
        <v>0</v>
      </c>
      <c r="S39" s="629">
        <f t="shared" si="15"/>
        <v>0</v>
      </c>
      <c r="T39" s="629">
        <f t="shared" si="16"/>
        <v>0</v>
      </c>
      <c r="U39" s="629">
        <f t="shared" si="17"/>
        <v>0</v>
      </c>
      <c r="V39" s="629">
        <f t="shared" si="18"/>
        <v>0</v>
      </c>
      <c r="W39" s="629">
        <f t="shared" si="19"/>
        <v>0</v>
      </c>
      <c r="X39" s="629">
        <f t="shared" si="20"/>
        <v>0</v>
      </c>
      <c r="Y39" s="629">
        <f t="shared" si="21"/>
        <v>0</v>
      </c>
      <c r="Z39" s="629">
        <f t="shared" si="22"/>
        <v>0</v>
      </c>
      <c r="AA39" s="629">
        <f t="shared" si="23"/>
        <v>0</v>
      </c>
      <c r="AB39" s="629">
        <f t="shared" si="24"/>
        <v>0</v>
      </c>
      <c r="AC39" s="629">
        <f t="shared" si="25"/>
        <v>0</v>
      </c>
      <c r="AD39" s="629">
        <f t="shared" si="26"/>
        <v>0</v>
      </c>
      <c r="AE39" s="629">
        <f t="shared" si="27"/>
        <v>0</v>
      </c>
      <c r="AF39" s="629">
        <f t="shared" si="28"/>
        <v>0</v>
      </c>
      <c r="AG39" s="629">
        <f t="shared" si="29"/>
        <v>0</v>
      </c>
      <c r="AH39" s="629">
        <f t="shared" si="30"/>
        <v>0</v>
      </c>
      <c r="AI39" s="629">
        <f t="shared" si="31"/>
        <v>0</v>
      </c>
      <c r="AJ39" s="629">
        <f t="shared" si="32"/>
        <v>0</v>
      </c>
      <c r="AK39" s="629">
        <f t="shared" si="33"/>
        <v>0</v>
      </c>
      <c r="AL39" s="629">
        <f t="shared" si="34"/>
        <v>0</v>
      </c>
      <c r="AM39" s="629">
        <f t="shared" si="35"/>
        <v>0</v>
      </c>
      <c r="AN39" s="629">
        <f t="shared" si="36"/>
        <v>0</v>
      </c>
      <c r="AO39" s="629">
        <f t="shared" si="37"/>
        <v>0</v>
      </c>
      <c r="AP39" s="629">
        <f t="shared" si="38"/>
        <v>0</v>
      </c>
      <c r="AQ39" s="629">
        <f t="shared" si="39"/>
        <v>0</v>
      </c>
      <c r="AR39" s="629">
        <f t="shared" si="40"/>
        <v>0</v>
      </c>
      <c r="AS39" s="629">
        <f t="shared" si="41"/>
        <v>0</v>
      </c>
      <c r="AT39" s="629">
        <f t="shared" si="42"/>
        <v>0</v>
      </c>
      <c r="AU39" s="629">
        <f t="shared" si="43"/>
        <v>0</v>
      </c>
      <c r="AV39" s="629">
        <f t="shared" si="44"/>
        <v>0</v>
      </c>
      <c r="AW39" s="629">
        <f t="shared" si="45"/>
        <v>0</v>
      </c>
      <c r="AX39" s="629">
        <f t="shared" si="46"/>
        <v>0</v>
      </c>
      <c r="AY39" s="629">
        <f t="shared" si="47"/>
        <v>0</v>
      </c>
      <c r="AZ39" s="629">
        <f t="shared" si="48"/>
        <v>0</v>
      </c>
      <c r="BA39" s="629">
        <f t="shared" si="49"/>
        <v>0</v>
      </c>
      <c r="BB39" s="629">
        <f t="shared" si="50"/>
        <v>0</v>
      </c>
    </row>
    <row r="40" spans="1:54" x14ac:dyDescent="0.25">
      <c r="A40" s="477" t="str">
        <f>IF(BasePop.!A46="","",BasePop.!A46)</f>
        <v/>
      </c>
      <c r="B40" s="7">
        <f>BasePop.!L46</f>
        <v>0</v>
      </c>
      <c r="C40" s="7">
        <f t="shared" si="51"/>
        <v>0</v>
      </c>
      <c r="D40" s="7">
        <f t="shared" si="0"/>
        <v>0</v>
      </c>
      <c r="E40" s="7">
        <f t="shared" si="1"/>
        <v>0</v>
      </c>
      <c r="F40" s="7">
        <f t="shared" si="2"/>
        <v>0</v>
      </c>
      <c r="G40" s="629">
        <f t="shared" si="3"/>
        <v>0</v>
      </c>
      <c r="H40" s="629">
        <f t="shared" si="4"/>
        <v>0</v>
      </c>
      <c r="I40" s="629">
        <f t="shared" si="5"/>
        <v>0</v>
      </c>
      <c r="J40" s="629">
        <f t="shared" si="6"/>
        <v>0</v>
      </c>
      <c r="K40" s="629">
        <f t="shared" si="7"/>
        <v>0</v>
      </c>
      <c r="L40" s="629">
        <f t="shared" si="8"/>
        <v>0</v>
      </c>
      <c r="M40" s="629">
        <f t="shared" si="9"/>
        <v>0</v>
      </c>
      <c r="N40" s="629">
        <f t="shared" si="10"/>
        <v>0</v>
      </c>
      <c r="O40" s="629">
        <f t="shared" si="11"/>
        <v>0</v>
      </c>
      <c r="P40" s="629">
        <f t="shared" si="12"/>
        <v>0</v>
      </c>
      <c r="Q40" s="629">
        <f t="shared" si="13"/>
        <v>0</v>
      </c>
      <c r="R40" s="629">
        <f t="shared" si="14"/>
        <v>0</v>
      </c>
      <c r="S40" s="629">
        <f t="shared" si="15"/>
        <v>0</v>
      </c>
      <c r="T40" s="629">
        <f t="shared" si="16"/>
        <v>0</v>
      </c>
      <c r="U40" s="629">
        <f t="shared" si="17"/>
        <v>0</v>
      </c>
      <c r="V40" s="629">
        <f t="shared" si="18"/>
        <v>0</v>
      </c>
      <c r="W40" s="629">
        <f t="shared" si="19"/>
        <v>0</v>
      </c>
      <c r="X40" s="629">
        <f t="shared" si="20"/>
        <v>0</v>
      </c>
      <c r="Y40" s="629">
        <f t="shared" si="21"/>
        <v>0</v>
      </c>
      <c r="Z40" s="629">
        <f t="shared" si="22"/>
        <v>0</v>
      </c>
      <c r="AA40" s="629">
        <f t="shared" si="23"/>
        <v>0</v>
      </c>
      <c r="AB40" s="629">
        <f t="shared" si="24"/>
        <v>0</v>
      </c>
      <c r="AC40" s="629">
        <f t="shared" si="25"/>
        <v>0</v>
      </c>
      <c r="AD40" s="629">
        <f t="shared" si="26"/>
        <v>0</v>
      </c>
      <c r="AE40" s="629">
        <f t="shared" si="27"/>
        <v>0</v>
      </c>
      <c r="AF40" s="629">
        <f t="shared" si="28"/>
        <v>0</v>
      </c>
      <c r="AG40" s="629">
        <f t="shared" si="29"/>
        <v>0</v>
      </c>
      <c r="AH40" s="629">
        <f t="shared" si="30"/>
        <v>0</v>
      </c>
      <c r="AI40" s="629">
        <f t="shared" si="31"/>
        <v>0</v>
      </c>
      <c r="AJ40" s="629">
        <f t="shared" si="32"/>
        <v>0</v>
      </c>
      <c r="AK40" s="629">
        <f t="shared" si="33"/>
        <v>0</v>
      </c>
      <c r="AL40" s="629">
        <f t="shared" si="34"/>
        <v>0</v>
      </c>
      <c r="AM40" s="629">
        <f t="shared" si="35"/>
        <v>0</v>
      </c>
      <c r="AN40" s="629">
        <f t="shared" si="36"/>
        <v>0</v>
      </c>
      <c r="AO40" s="629">
        <f t="shared" si="37"/>
        <v>0</v>
      </c>
      <c r="AP40" s="629">
        <f t="shared" si="38"/>
        <v>0</v>
      </c>
      <c r="AQ40" s="629">
        <f t="shared" si="39"/>
        <v>0</v>
      </c>
      <c r="AR40" s="629">
        <f t="shared" si="40"/>
        <v>0</v>
      </c>
      <c r="AS40" s="629">
        <f t="shared" si="41"/>
        <v>0</v>
      </c>
      <c r="AT40" s="629">
        <f t="shared" si="42"/>
        <v>0</v>
      </c>
      <c r="AU40" s="629">
        <f t="shared" si="43"/>
        <v>0</v>
      </c>
      <c r="AV40" s="629">
        <f t="shared" si="44"/>
        <v>0</v>
      </c>
      <c r="AW40" s="629">
        <f t="shared" si="45"/>
        <v>0</v>
      </c>
      <c r="AX40" s="629">
        <f t="shared" si="46"/>
        <v>0</v>
      </c>
      <c r="AY40" s="629">
        <f t="shared" si="47"/>
        <v>0</v>
      </c>
      <c r="AZ40" s="629">
        <f t="shared" si="48"/>
        <v>0</v>
      </c>
      <c r="BA40" s="629">
        <f t="shared" si="49"/>
        <v>0</v>
      </c>
      <c r="BB40" s="629">
        <f t="shared" si="50"/>
        <v>0</v>
      </c>
    </row>
    <row r="41" spans="1:54" x14ac:dyDescent="0.25">
      <c r="A41" s="477" t="str">
        <f>IF(BasePop.!A47="","",BasePop.!A47)</f>
        <v/>
      </c>
      <c r="B41" s="7">
        <f>BasePop.!L47</f>
        <v>0</v>
      </c>
      <c r="C41" s="7">
        <f t="shared" si="51"/>
        <v>0</v>
      </c>
      <c r="D41" s="7">
        <f t="shared" si="0"/>
        <v>0</v>
      </c>
      <c r="E41" s="7">
        <f t="shared" si="1"/>
        <v>0</v>
      </c>
      <c r="F41" s="7">
        <f t="shared" si="2"/>
        <v>0</v>
      </c>
      <c r="G41" s="629">
        <f t="shared" si="3"/>
        <v>0</v>
      </c>
      <c r="H41" s="629">
        <f t="shared" si="4"/>
        <v>0</v>
      </c>
      <c r="I41" s="629">
        <f t="shared" si="5"/>
        <v>0</v>
      </c>
      <c r="J41" s="629">
        <f t="shared" si="6"/>
        <v>0</v>
      </c>
      <c r="K41" s="629">
        <f t="shared" si="7"/>
        <v>0</v>
      </c>
      <c r="L41" s="629">
        <f t="shared" si="8"/>
        <v>0</v>
      </c>
      <c r="M41" s="629">
        <f t="shared" si="9"/>
        <v>0</v>
      </c>
      <c r="N41" s="629">
        <f t="shared" si="10"/>
        <v>0</v>
      </c>
      <c r="O41" s="629">
        <f t="shared" si="11"/>
        <v>0</v>
      </c>
      <c r="P41" s="629">
        <f t="shared" si="12"/>
        <v>0</v>
      </c>
      <c r="Q41" s="629">
        <f t="shared" si="13"/>
        <v>0</v>
      </c>
      <c r="R41" s="629">
        <f t="shared" si="14"/>
        <v>0</v>
      </c>
      <c r="S41" s="629">
        <f t="shared" si="15"/>
        <v>0</v>
      </c>
      <c r="T41" s="629">
        <f t="shared" si="16"/>
        <v>0</v>
      </c>
      <c r="U41" s="629">
        <f t="shared" si="17"/>
        <v>0</v>
      </c>
      <c r="V41" s="629">
        <f t="shared" si="18"/>
        <v>0</v>
      </c>
      <c r="W41" s="629">
        <f t="shared" si="19"/>
        <v>0</v>
      </c>
      <c r="X41" s="629">
        <f t="shared" si="20"/>
        <v>0</v>
      </c>
      <c r="Y41" s="629">
        <f t="shared" si="21"/>
        <v>0</v>
      </c>
      <c r="Z41" s="629">
        <f t="shared" si="22"/>
        <v>0</v>
      </c>
      <c r="AA41" s="629">
        <f t="shared" si="23"/>
        <v>0</v>
      </c>
      <c r="AB41" s="629">
        <f t="shared" si="24"/>
        <v>0</v>
      </c>
      <c r="AC41" s="629">
        <f t="shared" si="25"/>
        <v>0</v>
      </c>
      <c r="AD41" s="629">
        <f t="shared" si="26"/>
        <v>0</v>
      </c>
      <c r="AE41" s="629">
        <f t="shared" si="27"/>
        <v>0</v>
      </c>
      <c r="AF41" s="629">
        <f t="shared" si="28"/>
        <v>0</v>
      </c>
      <c r="AG41" s="629">
        <f t="shared" si="29"/>
        <v>0</v>
      </c>
      <c r="AH41" s="629">
        <f t="shared" si="30"/>
        <v>0</v>
      </c>
      <c r="AI41" s="629">
        <f t="shared" si="31"/>
        <v>0</v>
      </c>
      <c r="AJ41" s="629">
        <f t="shared" si="32"/>
        <v>0</v>
      </c>
      <c r="AK41" s="629">
        <f t="shared" si="33"/>
        <v>0</v>
      </c>
      <c r="AL41" s="629">
        <f t="shared" si="34"/>
        <v>0</v>
      </c>
      <c r="AM41" s="629">
        <f t="shared" si="35"/>
        <v>0</v>
      </c>
      <c r="AN41" s="629">
        <f t="shared" si="36"/>
        <v>0</v>
      </c>
      <c r="AO41" s="629">
        <f t="shared" si="37"/>
        <v>0</v>
      </c>
      <c r="AP41" s="629">
        <f t="shared" si="38"/>
        <v>0</v>
      </c>
      <c r="AQ41" s="629">
        <f t="shared" si="39"/>
        <v>0</v>
      </c>
      <c r="AR41" s="629">
        <f t="shared" si="40"/>
        <v>0</v>
      </c>
      <c r="AS41" s="629">
        <f t="shared" si="41"/>
        <v>0</v>
      </c>
      <c r="AT41" s="629">
        <f t="shared" si="42"/>
        <v>0</v>
      </c>
      <c r="AU41" s="629">
        <f t="shared" si="43"/>
        <v>0</v>
      </c>
      <c r="AV41" s="629">
        <f t="shared" si="44"/>
        <v>0</v>
      </c>
      <c r="AW41" s="629">
        <f t="shared" si="45"/>
        <v>0</v>
      </c>
      <c r="AX41" s="629">
        <f t="shared" si="46"/>
        <v>0</v>
      </c>
      <c r="AY41" s="629">
        <f t="shared" si="47"/>
        <v>0</v>
      </c>
      <c r="AZ41" s="629">
        <f t="shared" si="48"/>
        <v>0</v>
      </c>
      <c r="BA41" s="629">
        <f t="shared" si="49"/>
        <v>0</v>
      </c>
      <c r="BB41" s="629">
        <f t="shared" si="50"/>
        <v>0</v>
      </c>
    </row>
    <row r="42" spans="1:54" x14ac:dyDescent="0.25">
      <c r="A42" s="477" t="str">
        <f>IF(BasePop.!A48="","",BasePop.!A48)</f>
        <v/>
      </c>
      <c r="B42" s="7">
        <f>BasePop.!L48</f>
        <v>0</v>
      </c>
      <c r="C42" s="7">
        <f t="shared" si="51"/>
        <v>0</v>
      </c>
      <c r="D42" s="7">
        <f t="shared" si="0"/>
        <v>0</v>
      </c>
      <c r="E42" s="7">
        <f t="shared" si="1"/>
        <v>0</v>
      </c>
      <c r="F42" s="7">
        <f t="shared" si="2"/>
        <v>0</v>
      </c>
      <c r="G42" s="629">
        <f t="shared" si="3"/>
        <v>0</v>
      </c>
      <c r="H42" s="629">
        <f t="shared" si="4"/>
        <v>0</v>
      </c>
      <c r="I42" s="629">
        <f t="shared" si="5"/>
        <v>0</v>
      </c>
      <c r="J42" s="629">
        <f t="shared" si="6"/>
        <v>0</v>
      </c>
      <c r="K42" s="629">
        <f t="shared" si="7"/>
        <v>0</v>
      </c>
      <c r="L42" s="629">
        <f t="shared" si="8"/>
        <v>0</v>
      </c>
      <c r="M42" s="629">
        <f t="shared" si="9"/>
        <v>0</v>
      </c>
      <c r="N42" s="629">
        <f t="shared" si="10"/>
        <v>0</v>
      </c>
      <c r="O42" s="629">
        <f t="shared" si="11"/>
        <v>0</v>
      </c>
      <c r="P42" s="629">
        <f t="shared" si="12"/>
        <v>0</v>
      </c>
      <c r="Q42" s="629">
        <f t="shared" si="13"/>
        <v>0</v>
      </c>
      <c r="R42" s="629">
        <f t="shared" si="14"/>
        <v>0</v>
      </c>
      <c r="S42" s="629">
        <f t="shared" si="15"/>
        <v>0</v>
      </c>
      <c r="T42" s="629">
        <f t="shared" si="16"/>
        <v>0</v>
      </c>
      <c r="U42" s="629">
        <f t="shared" si="17"/>
        <v>0</v>
      </c>
      <c r="V42" s="629">
        <f t="shared" si="18"/>
        <v>0</v>
      </c>
      <c r="W42" s="629">
        <f t="shared" si="19"/>
        <v>0</v>
      </c>
      <c r="X42" s="629">
        <f t="shared" si="20"/>
        <v>0</v>
      </c>
      <c r="Y42" s="629">
        <f t="shared" si="21"/>
        <v>0</v>
      </c>
      <c r="Z42" s="629">
        <f t="shared" si="22"/>
        <v>0</v>
      </c>
      <c r="AA42" s="629">
        <f t="shared" si="23"/>
        <v>0</v>
      </c>
      <c r="AB42" s="629">
        <f t="shared" si="24"/>
        <v>0</v>
      </c>
      <c r="AC42" s="629">
        <f t="shared" si="25"/>
        <v>0</v>
      </c>
      <c r="AD42" s="629">
        <f t="shared" si="26"/>
        <v>0</v>
      </c>
      <c r="AE42" s="629">
        <f t="shared" si="27"/>
        <v>0</v>
      </c>
      <c r="AF42" s="629">
        <f t="shared" si="28"/>
        <v>0</v>
      </c>
      <c r="AG42" s="629">
        <f t="shared" si="29"/>
        <v>0</v>
      </c>
      <c r="AH42" s="629">
        <f t="shared" si="30"/>
        <v>0</v>
      </c>
      <c r="AI42" s="629">
        <f t="shared" si="31"/>
        <v>0</v>
      </c>
      <c r="AJ42" s="629">
        <f t="shared" si="32"/>
        <v>0</v>
      </c>
      <c r="AK42" s="629">
        <f t="shared" si="33"/>
        <v>0</v>
      </c>
      <c r="AL42" s="629">
        <f t="shared" si="34"/>
        <v>0</v>
      </c>
      <c r="AM42" s="629">
        <f t="shared" si="35"/>
        <v>0</v>
      </c>
      <c r="AN42" s="629">
        <f t="shared" si="36"/>
        <v>0</v>
      </c>
      <c r="AO42" s="629">
        <f t="shared" si="37"/>
        <v>0</v>
      </c>
      <c r="AP42" s="629">
        <f t="shared" si="38"/>
        <v>0</v>
      </c>
      <c r="AQ42" s="629">
        <f t="shared" si="39"/>
        <v>0</v>
      </c>
      <c r="AR42" s="629">
        <f t="shared" si="40"/>
        <v>0</v>
      </c>
      <c r="AS42" s="629">
        <f t="shared" si="41"/>
        <v>0</v>
      </c>
      <c r="AT42" s="629">
        <f t="shared" si="42"/>
        <v>0</v>
      </c>
      <c r="AU42" s="629">
        <f t="shared" si="43"/>
        <v>0</v>
      </c>
      <c r="AV42" s="629">
        <f t="shared" si="44"/>
        <v>0</v>
      </c>
      <c r="AW42" s="629">
        <f t="shared" si="45"/>
        <v>0</v>
      </c>
      <c r="AX42" s="629">
        <f t="shared" si="46"/>
        <v>0</v>
      </c>
      <c r="AY42" s="629">
        <f t="shared" si="47"/>
        <v>0</v>
      </c>
      <c r="AZ42" s="629">
        <f t="shared" si="48"/>
        <v>0</v>
      </c>
      <c r="BA42" s="629">
        <f t="shared" si="49"/>
        <v>0</v>
      </c>
      <c r="BB42" s="629">
        <f t="shared" si="50"/>
        <v>0</v>
      </c>
    </row>
    <row r="43" spans="1:54" x14ac:dyDescent="0.25">
      <c r="A43" s="477" t="str">
        <f>IF(BasePop.!A49="","",BasePop.!A49)</f>
        <v/>
      </c>
      <c r="B43" s="7">
        <f>BasePop.!L49</f>
        <v>0</v>
      </c>
      <c r="C43" s="7">
        <f t="shared" si="51"/>
        <v>0</v>
      </c>
      <c r="D43" s="7">
        <f t="shared" si="0"/>
        <v>0</v>
      </c>
      <c r="E43" s="7">
        <f t="shared" si="1"/>
        <v>0</v>
      </c>
      <c r="F43" s="7">
        <f t="shared" si="2"/>
        <v>0</v>
      </c>
      <c r="G43" s="629">
        <f t="shared" si="3"/>
        <v>0</v>
      </c>
      <c r="H43" s="629">
        <f t="shared" si="4"/>
        <v>0</v>
      </c>
      <c r="I43" s="629">
        <f t="shared" si="5"/>
        <v>0</v>
      </c>
      <c r="J43" s="629">
        <f t="shared" si="6"/>
        <v>0</v>
      </c>
      <c r="K43" s="629">
        <f t="shared" si="7"/>
        <v>0</v>
      </c>
      <c r="L43" s="629">
        <f t="shared" si="8"/>
        <v>0</v>
      </c>
      <c r="M43" s="629">
        <f t="shared" si="9"/>
        <v>0</v>
      </c>
      <c r="N43" s="629">
        <f t="shared" si="10"/>
        <v>0</v>
      </c>
      <c r="O43" s="629">
        <f t="shared" si="11"/>
        <v>0</v>
      </c>
      <c r="P43" s="629">
        <f t="shared" si="12"/>
        <v>0</v>
      </c>
      <c r="Q43" s="629">
        <f t="shared" si="13"/>
        <v>0</v>
      </c>
      <c r="R43" s="629">
        <f t="shared" si="14"/>
        <v>0</v>
      </c>
      <c r="S43" s="629">
        <f t="shared" si="15"/>
        <v>0</v>
      </c>
      <c r="T43" s="629">
        <f t="shared" si="16"/>
        <v>0</v>
      </c>
      <c r="U43" s="629">
        <f t="shared" si="17"/>
        <v>0</v>
      </c>
      <c r="V43" s="629">
        <f t="shared" si="18"/>
        <v>0</v>
      </c>
      <c r="W43" s="629">
        <f t="shared" si="19"/>
        <v>0</v>
      </c>
      <c r="X43" s="629">
        <f t="shared" si="20"/>
        <v>0</v>
      </c>
      <c r="Y43" s="629">
        <f t="shared" si="21"/>
        <v>0</v>
      </c>
      <c r="Z43" s="629">
        <f t="shared" si="22"/>
        <v>0</v>
      </c>
      <c r="AA43" s="629">
        <f t="shared" si="23"/>
        <v>0</v>
      </c>
      <c r="AB43" s="629">
        <f t="shared" si="24"/>
        <v>0</v>
      </c>
      <c r="AC43" s="629">
        <f t="shared" si="25"/>
        <v>0</v>
      </c>
      <c r="AD43" s="629">
        <f t="shared" si="26"/>
        <v>0</v>
      </c>
      <c r="AE43" s="629">
        <f t="shared" si="27"/>
        <v>0</v>
      </c>
      <c r="AF43" s="629">
        <f t="shared" si="28"/>
        <v>0</v>
      </c>
      <c r="AG43" s="629">
        <f t="shared" si="29"/>
        <v>0</v>
      </c>
      <c r="AH43" s="629">
        <f t="shared" si="30"/>
        <v>0</v>
      </c>
      <c r="AI43" s="629">
        <f t="shared" si="31"/>
        <v>0</v>
      </c>
      <c r="AJ43" s="629">
        <f t="shared" si="32"/>
        <v>0</v>
      </c>
      <c r="AK43" s="629">
        <f t="shared" si="33"/>
        <v>0</v>
      </c>
      <c r="AL43" s="629">
        <f t="shared" si="34"/>
        <v>0</v>
      </c>
      <c r="AM43" s="629">
        <f t="shared" si="35"/>
        <v>0</v>
      </c>
      <c r="AN43" s="629">
        <f t="shared" si="36"/>
        <v>0</v>
      </c>
      <c r="AO43" s="629">
        <f t="shared" si="37"/>
        <v>0</v>
      </c>
      <c r="AP43" s="629">
        <f t="shared" si="38"/>
        <v>0</v>
      </c>
      <c r="AQ43" s="629">
        <f t="shared" si="39"/>
        <v>0</v>
      </c>
      <c r="AR43" s="629">
        <f t="shared" si="40"/>
        <v>0</v>
      </c>
      <c r="AS43" s="629">
        <f t="shared" si="41"/>
        <v>0</v>
      </c>
      <c r="AT43" s="629">
        <f t="shared" si="42"/>
        <v>0</v>
      </c>
      <c r="AU43" s="629">
        <f t="shared" si="43"/>
        <v>0</v>
      </c>
      <c r="AV43" s="629">
        <f t="shared" si="44"/>
        <v>0</v>
      </c>
      <c r="AW43" s="629">
        <f t="shared" si="45"/>
        <v>0</v>
      </c>
      <c r="AX43" s="629">
        <f t="shared" si="46"/>
        <v>0</v>
      </c>
      <c r="AY43" s="629">
        <f t="shared" si="47"/>
        <v>0</v>
      </c>
      <c r="AZ43" s="629">
        <f t="shared" si="48"/>
        <v>0</v>
      </c>
      <c r="BA43" s="629">
        <f t="shared" si="49"/>
        <v>0</v>
      </c>
      <c r="BB43" s="629">
        <f t="shared" si="50"/>
        <v>0</v>
      </c>
    </row>
    <row r="44" spans="1:54" x14ac:dyDescent="0.25">
      <c r="A44" s="477" t="str">
        <f>IF(BasePop.!A50="","",BasePop.!A50)</f>
        <v/>
      </c>
      <c r="B44" s="7">
        <f>BasePop.!L50</f>
        <v>0</v>
      </c>
      <c r="C44" s="7">
        <f t="shared" si="51"/>
        <v>0</v>
      </c>
      <c r="D44" s="7">
        <f t="shared" si="0"/>
        <v>0</v>
      </c>
      <c r="E44" s="7">
        <f t="shared" si="1"/>
        <v>0</v>
      </c>
      <c r="F44" s="7">
        <f t="shared" si="2"/>
        <v>0</v>
      </c>
      <c r="G44" s="629">
        <f t="shared" si="3"/>
        <v>0</v>
      </c>
      <c r="H44" s="629">
        <f t="shared" si="4"/>
        <v>0</v>
      </c>
      <c r="I44" s="629">
        <f t="shared" si="5"/>
        <v>0</v>
      </c>
      <c r="J44" s="629">
        <f t="shared" si="6"/>
        <v>0</v>
      </c>
      <c r="K44" s="629">
        <f t="shared" si="7"/>
        <v>0</v>
      </c>
      <c r="L44" s="629">
        <f t="shared" si="8"/>
        <v>0</v>
      </c>
      <c r="M44" s="629">
        <f t="shared" si="9"/>
        <v>0</v>
      </c>
      <c r="N44" s="629">
        <f t="shared" si="10"/>
        <v>0</v>
      </c>
      <c r="O44" s="629">
        <f t="shared" si="11"/>
        <v>0</v>
      </c>
      <c r="P44" s="629">
        <f t="shared" si="12"/>
        <v>0</v>
      </c>
      <c r="Q44" s="629">
        <f t="shared" si="13"/>
        <v>0</v>
      </c>
      <c r="R44" s="629">
        <f t="shared" si="14"/>
        <v>0</v>
      </c>
      <c r="S44" s="629">
        <f t="shared" si="15"/>
        <v>0</v>
      </c>
      <c r="T44" s="629">
        <f t="shared" si="16"/>
        <v>0</v>
      </c>
      <c r="U44" s="629">
        <f t="shared" si="17"/>
        <v>0</v>
      </c>
      <c r="V44" s="629">
        <f t="shared" si="18"/>
        <v>0</v>
      </c>
      <c r="W44" s="629">
        <f t="shared" si="19"/>
        <v>0</v>
      </c>
      <c r="X44" s="629">
        <f t="shared" si="20"/>
        <v>0</v>
      </c>
      <c r="Y44" s="629">
        <f t="shared" si="21"/>
        <v>0</v>
      </c>
      <c r="Z44" s="629">
        <f t="shared" si="22"/>
        <v>0</v>
      </c>
      <c r="AA44" s="629">
        <f t="shared" si="23"/>
        <v>0</v>
      </c>
      <c r="AB44" s="629">
        <f t="shared" si="24"/>
        <v>0</v>
      </c>
      <c r="AC44" s="629">
        <f t="shared" si="25"/>
        <v>0</v>
      </c>
      <c r="AD44" s="629">
        <f t="shared" si="26"/>
        <v>0</v>
      </c>
      <c r="AE44" s="629">
        <f t="shared" si="27"/>
        <v>0</v>
      </c>
      <c r="AF44" s="629">
        <f t="shared" si="28"/>
        <v>0</v>
      </c>
      <c r="AG44" s="629">
        <f t="shared" si="29"/>
        <v>0</v>
      </c>
      <c r="AH44" s="629">
        <f t="shared" si="30"/>
        <v>0</v>
      </c>
      <c r="AI44" s="629">
        <f t="shared" si="31"/>
        <v>0</v>
      </c>
      <c r="AJ44" s="629">
        <f t="shared" si="32"/>
        <v>0</v>
      </c>
      <c r="AK44" s="629">
        <f t="shared" si="33"/>
        <v>0</v>
      </c>
      <c r="AL44" s="629">
        <f t="shared" si="34"/>
        <v>0</v>
      </c>
      <c r="AM44" s="629">
        <f t="shared" si="35"/>
        <v>0</v>
      </c>
      <c r="AN44" s="629">
        <f t="shared" si="36"/>
        <v>0</v>
      </c>
      <c r="AO44" s="629">
        <f t="shared" si="37"/>
        <v>0</v>
      </c>
      <c r="AP44" s="629">
        <f t="shared" si="38"/>
        <v>0</v>
      </c>
      <c r="AQ44" s="629">
        <f t="shared" si="39"/>
        <v>0</v>
      </c>
      <c r="AR44" s="629">
        <f t="shared" si="40"/>
        <v>0</v>
      </c>
      <c r="AS44" s="629">
        <f t="shared" si="41"/>
        <v>0</v>
      </c>
      <c r="AT44" s="629">
        <f t="shared" si="42"/>
        <v>0</v>
      </c>
      <c r="AU44" s="629">
        <f t="shared" si="43"/>
        <v>0</v>
      </c>
      <c r="AV44" s="629">
        <f t="shared" si="44"/>
        <v>0</v>
      </c>
      <c r="AW44" s="629">
        <f t="shared" si="45"/>
        <v>0</v>
      </c>
      <c r="AX44" s="629">
        <f t="shared" si="46"/>
        <v>0</v>
      </c>
      <c r="AY44" s="629">
        <f t="shared" si="47"/>
        <v>0</v>
      </c>
      <c r="AZ44" s="629">
        <f t="shared" si="48"/>
        <v>0</v>
      </c>
      <c r="BA44" s="629">
        <f t="shared" si="49"/>
        <v>0</v>
      </c>
      <c r="BB44" s="629">
        <f t="shared" si="50"/>
        <v>0</v>
      </c>
    </row>
    <row r="45" spans="1:54" x14ac:dyDescent="0.25">
      <c r="A45" s="477" t="str">
        <f>IF(BasePop.!A51="","",BasePop.!A51)</f>
        <v/>
      </c>
      <c r="B45" s="7">
        <f>BasePop.!L51</f>
        <v>0</v>
      </c>
      <c r="C45" s="7">
        <f t="shared" si="51"/>
        <v>0</v>
      </c>
      <c r="D45" s="7">
        <f t="shared" si="0"/>
        <v>0</v>
      </c>
      <c r="E45" s="7">
        <f t="shared" si="1"/>
        <v>0</v>
      </c>
      <c r="F45" s="7">
        <f t="shared" si="2"/>
        <v>0</v>
      </c>
      <c r="G45" s="629">
        <f t="shared" si="3"/>
        <v>0</v>
      </c>
      <c r="H45" s="629">
        <f t="shared" si="4"/>
        <v>0</v>
      </c>
      <c r="I45" s="629">
        <f t="shared" si="5"/>
        <v>0</v>
      </c>
      <c r="J45" s="629">
        <f t="shared" si="6"/>
        <v>0</v>
      </c>
      <c r="K45" s="629">
        <f t="shared" si="7"/>
        <v>0</v>
      </c>
      <c r="L45" s="629">
        <f t="shared" si="8"/>
        <v>0</v>
      </c>
      <c r="M45" s="629">
        <f t="shared" si="9"/>
        <v>0</v>
      </c>
      <c r="N45" s="629">
        <f t="shared" si="10"/>
        <v>0</v>
      </c>
      <c r="O45" s="629">
        <f t="shared" si="11"/>
        <v>0</v>
      </c>
      <c r="P45" s="629">
        <f t="shared" si="12"/>
        <v>0</v>
      </c>
      <c r="Q45" s="629">
        <f t="shared" si="13"/>
        <v>0</v>
      </c>
      <c r="R45" s="629">
        <f t="shared" si="14"/>
        <v>0</v>
      </c>
      <c r="S45" s="629">
        <f t="shared" si="15"/>
        <v>0</v>
      </c>
      <c r="T45" s="629">
        <f t="shared" si="16"/>
        <v>0</v>
      </c>
      <c r="U45" s="629">
        <f t="shared" si="17"/>
        <v>0</v>
      </c>
      <c r="V45" s="629">
        <f t="shared" si="18"/>
        <v>0</v>
      </c>
      <c r="W45" s="629">
        <f t="shared" si="19"/>
        <v>0</v>
      </c>
      <c r="X45" s="629">
        <f t="shared" si="20"/>
        <v>0</v>
      </c>
      <c r="Y45" s="629">
        <f t="shared" si="21"/>
        <v>0</v>
      </c>
      <c r="Z45" s="629">
        <f t="shared" si="22"/>
        <v>0</v>
      </c>
      <c r="AA45" s="629">
        <f t="shared" si="23"/>
        <v>0</v>
      </c>
      <c r="AB45" s="629">
        <f t="shared" si="24"/>
        <v>0</v>
      </c>
      <c r="AC45" s="629">
        <f t="shared" si="25"/>
        <v>0</v>
      </c>
      <c r="AD45" s="629">
        <f t="shared" si="26"/>
        <v>0</v>
      </c>
      <c r="AE45" s="629">
        <f t="shared" si="27"/>
        <v>0</v>
      </c>
      <c r="AF45" s="629">
        <f t="shared" si="28"/>
        <v>0</v>
      </c>
      <c r="AG45" s="629">
        <f t="shared" si="29"/>
        <v>0</v>
      </c>
      <c r="AH45" s="629">
        <f t="shared" si="30"/>
        <v>0</v>
      </c>
      <c r="AI45" s="629">
        <f t="shared" si="31"/>
        <v>0</v>
      </c>
      <c r="AJ45" s="629">
        <f t="shared" si="32"/>
        <v>0</v>
      </c>
      <c r="AK45" s="629">
        <f t="shared" si="33"/>
        <v>0</v>
      </c>
      <c r="AL45" s="629">
        <f t="shared" si="34"/>
        <v>0</v>
      </c>
      <c r="AM45" s="629">
        <f t="shared" si="35"/>
        <v>0</v>
      </c>
      <c r="AN45" s="629">
        <f t="shared" si="36"/>
        <v>0</v>
      </c>
      <c r="AO45" s="629">
        <f t="shared" si="37"/>
        <v>0</v>
      </c>
      <c r="AP45" s="629">
        <f t="shared" si="38"/>
        <v>0</v>
      </c>
      <c r="AQ45" s="629">
        <f t="shared" si="39"/>
        <v>0</v>
      </c>
      <c r="AR45" s="629">
        <f t="shared" si="40"/>
        <v>0</v>
      </c>
      <c r="AS45" s="629">
        <f t="shared" si="41"/>
        <v>0</v>
      </c>
      <c r="AT45" s="629">
        <f t="shared" si="42"/>
        <v>0</v>
      </c>
      <c r="AU45" s="629">
        <f t="shared" si="43"/>
        <v>0</v>
      </c>
      <c r="AV45" s="629">
        <f t="shared" si="44"/>
        <v>0</v>
      </c>
      <c r="AW45" s="629">
        <f t="shared" si="45"/>
        <v>0</v>
      </c>
      <c r="AX45" s="629">
        <f t="shared" si="46"/>
        <v>0</v>
      </c>
      <c r="AY45" s="629">
        <f t="shared" si="47"/>
        <v>0</v>
      </c>
      <c r="AZ45" s="629">
        <f t="shared" si="48"/>
        <v>0</v>
      </c>
      <c r="BA45" s="629">
        <f t="shared" si="49"/>
        <v>0</v>
      </c>
      <c r="BB45" s="629">
        <f t="shared" si="50"/>
        <v>0</v>
      </c>
    </row>
    <row r="46" spans="1:54" x14ac:dyDescent="0.25">
      <c r="A46" s="477" t="str">
        <f>IF(BasePop.!A52="","",BasePop.!A52)</f>
        <v/>
      </c>
      <c r="B46" s="7">
        <f>BasePop.!L52</f>
        <v>0</v>
      </c>
      <c r="C46" s="7">
        <f t="shared" si="51"/>
        <v>0</v>
      </c>
      <c r="D46" s="7">
        <f t="shared" si="0"/>
        <v>0</v>
      </c>
      <c r="E46" s="7">
        <f t="shared" si="1"/>
        <v>0</v>
      </c>
      <c r="F46" s="7">
        <f t="shared" si="2"/>
        <v>0</v>
      </c>
      <c r="G46" s="629">
        <f t="shared" si="3"/>
        <v>0</v>
      </c>
      <c r="H46" s="629">
        <f t="shared" si="4"/>
        <v>0</v>
      </c>
      <c r="I46" s="629">
        <f t="shared" si="5"/>
        <v>0</v>
      </c>
      <c r="J46" s="629">
        <f t="shared" si="6"/>
        <v>0</v>
      </c>
      <c r="K46" s="629">
        <f t="shared" si="7"/>
        <v>0</v>
      </c>
      <c r="L46" s="629">
        <f t="shared" si="8"/>
        <v>0</v>
      </c>
      <c r="M46" s="629">
        <f t="shared" si="9"/>
        <v>0</v>
      </c>
      <c r="N46" s="629">
        <f t="shared" si="10"/>
        <v>0</v>
      </c>
      <c r="O46" s="629">
        <f t="shared" si="11"/>
        <v>0</v>
      </c>
      <c r="P46" s="629">
        <f t="shared" si="12"/>
        <v>0</v>
      </c>
      <c r="Q46" s="629">
        <f t="shared" si="13"/>
        <v>0</v>
      </c>
      <c r="R46" s="629">
        <f t="shared" si="14"/>
        <v>0</v>
      </c>
      <c r="S46" s="629">
        <f t="shared" si="15"/>
        <v>0</v>
      </c>
      <c r="T46" s="629">
        <f t="shared" si="16"/>
        <v>0</v>
      </c>
      <c r="U46" s="629">
        <f t="shared" si="17"/>
        <v>0</v>
      </c>
      <c r="V46" s="629">
        <f t="shared" si="18"/>
        <v>0</v>
      </c>
      <c r="W46" s="629">
        <f t="shared" si="19"/>
        <v>0</v>
      </c>
      <c r="X46" s="629">
        <f t="shared" si="20"/>
        <v>0</v>
      </c>
      <c r="Y46" s="629">
        <f t="shared" si="21"/>
        <v>0</v>
      </c>
      <c r="Z46" s="629">
        <f t="shared" si="22"/>
        <v>0</v>
      </c>
      <c r="AA46" s="629">
        <f t="shared" si="23"/>
        <v>0</v>
      </c>
      <c r="AB46" s="629">
        <f t="shared" si="24"/>
        <v>0</v>
      </c>
      <c r="AC46" s="629">
        <f t="shared" si="25"/>
        <v>0</v>
      </c>
      <c r="AD46" s="629">
        <f t="shared" si="26"/>
        <v>0</v>
      </c>
      <c r="AE46" s="629">
        <f t="shared" si="27"/>
        <v>0</v>
      </c>
      <c r="AF46" s="629">
        <f t="shared" si="28"/>
        <v>0</v>
      </c>
      <c r="AG46" s="629">
        <f t="shared" si="29"/>
        <v>0</v>
      </c>
      <c r="AH46" s="629">
        <f t="shared" si="30"/>
        <v>0</v>
      </c>
      <c r="AI46" s="629">
        <f t="shared" si="31"/>
        <v>0</v>
      </c>
      <c r="AJ46" s="629">
        <f t="shared" si="32"/>
        <v>0</v>
      </c>
      <c r="AK46" s="629">
        <f t="shared" si="33"/>
        <v>0</v>
      </c>
      <c r="AL46" s="629">
        <f t="shared" si="34"/>
        <v>0</v>
      </c>
      <c r="AM46" s="629">
        <f t="shared" si="35"/>
        <v>0</v>
      </c>
      <c r="AN46" s="629">
        <f t="shared" si="36"/>
        <v>0</v>
      </c>
      <c r="AO46" s="629">
        <f t="shared" si="37"/>
        <v>0</v>
      </c>
      <c r="AP46" s="629">
        <f t="shared" si="38"/>
        <v>0</v>
      </c>
      <c r="AQ46" s="629">
        <f t="shared" si="39"/>
        <v>0</v>
      </c>
      <c r="AR46" s="629">
        <f t="shared" si="40"/>
        <v>0</v>
      </c>
      <c r="AS46" s="629">
        <f t="shared" si="41"/>
        <v>0</v>
      </c>
      <c r="AT46" s="629">
        <f t="shared" si="42"/>
        <v>0</v>
      </c>
      <c r="AU46" s="629">
        <f t="shared" si="43"/>
        <v>0</v>
      </c>
      <c r="AV46" s="629">
        <f t="shared" si="44"/>
        <v>0</v>
      </c>
      <c r="AW46" s="629">
        <f t="shared" si="45"/>
        <v>0</v>
      </c>
      <c r="AX46" s="629">
        <f t="shared" si="46"/>
        <v>0</v>
      </c>
      <c r="AY46" s="629">
        <f t="shared" si="47"/>
        <v>0</v>
      </c>
      <c r="AZ46" s="629">
        <f t="shared" si="48"/>
        <v>0</v>
      </c>
      <c r="BA46" s="629">
        <f t="shared" si="49"/>
        <v>0</v>
      </c>
      <c r="BB46" s="629">
        <f t="shared" si="50"/>
        <v>0</v>
      </c>
    </row>
    <row r="47" spans="1:54" x14ac:dyDescent="0.25">
      <c r="A47" s="477" t="str">
        <f>IF(BasePop.!A53="","",BasePop.!A53)</f>
        <v/>
      </c>
      <c r="B47" s="7">
        <f>BasePop.!L53</f>
        <v>0</v>
      </c>
      <c r="C47" s="7">
        <f t="shared" si="51"/>
        <v>0</v>
      </c>
      <c r="D47" s="7">
        <f t="shared" si="0"/>
        <v>0</v>
      </c>
      <c r="E47" s="7">
        <f t="shared" si="1"/>
        <v>0</v>
      </c>
      <c r="F47" s="7">
        <f t="shared" si="2"/>
        <v>0</v>
      </c>
      <c r="G47" s="629">
        <f t="shared" si="3"/>
        <v>0</v>
      </c>
      <c r="H47" s="629">
        <f t="shared" si="4"/>
        <v>0</v>
      </c>
      <c r="I47" s="629">
        <f t="shared" si="5"/>
        <v>0</v>
      </c>
      <c r="J47" s="629">
        <f t="shared" si="6"/>
        <v>0</v>
      </c>
      <c r="K47" s="629">
        <f t="shared" si="7"/>
        <v>0</v>
      </c>
      <c r="L47" s="629">
        <f t="shared" si="8"/>
        <v>0</v>
      </c>
      <c r="M47" s="629">
        <f t="shared" si="9"/>
        <v>0</v>
      </c>
      <c r="N47" s="629">
        <f t="shared" si="10"/>
        <v>0</v>
      </c>
      <c r="O47" s="629">
        <f t="shared" si="11"/>
        <v>0</v>
      </c>
      <c r="P47" s="629">
        <f t="shared" si="12"/>
        <v>0</v>
      </c>
      <c r="Q47" s="629">
        <f t="shared" si="13"/>
        <v>0</v>
      </c>
      <c r="R47" s="629">
        <f t="shared" si="14"/>
        <v>0</v>
      </c>
      <c r="S47" s="629">
        <f t="shared" si="15"/>
        <v>0</v>
      </c>
      <c r="T47" s="629">
        <f t="shared" si="16"/>
        <v>0</v>
      </c>
      <c r="U47" s="629">
        <f t="shared" si="17"/>
        <v>0</v>
      </c>
      <c r="V47" s="629">
        <f t="shared" si="18"/>
        <v>0</v>
      </c>
      <c r="W47" s="629">
        <f t="shared" si="19"/>
        <v>0</v>
      </c>
      <c r="X47" s="629">
        <f t="shared" si="20"/>
        <v>0</v>
      </c>
      <c r="Y47" s="629">
        <f t="shared" si="21"/>
        <v>0</v>
      </c>
      <c r="Z47" s="629">
        <f t="shared" si="22"/>
        <v>0</v>
      </c>
      <c r="AA47" s="629">
        <f t="shared" si="23"/>
        <v>0</v>
      </c>
      <c r="AB47" s="629">
        <f t="shared" si="24"/>
        <v>0</v>
      </c>
      <c r="AC47" s="629">
        <f t="shared" si="25"/>
        <v>0</v>
      </c>
      <c r="AD47" s="629">
        <f t="shared" si="26"/>
        <v>0</v>
      </c>
      <c r="AE47" s="629">
        <f t="shared" si="27"/>
        <v>0</v>
      </c>
      <c r="AF47" s="629">
        <f t="shared" si="28"/>
        <v>0</v>
      </c>
      <c r="AG47" s="629">
        <f t="shared" si="29"/>
        <v>0</v>
      </c>
      <c r="AH47" s="629">
        <f t="shared" si="30"/>
        <v>0</v>
      </c>
      <c r="AI47" s="629">
        <f t="shared" si="31"/>
        <v>0</v>
      </c>
      <c r="AJ47" s="629">
        <f t="shared" si="32"/>
        <v>0</v>
      </c>
      <c r="AK47" s="629">
        <f t="shared" si="33"/>
        <v>0</v>
      </c>
      <c r="AL47" s="629">
        <f t="shared" si="34"/>
        <v>0</v>
      </c>
      <c r="AM47" s="629">
        <f t="shared" si="35"/>
        <v>0</v>
      </c>
      <c r="AN47" s="629">
        <f t="shared" si="36"/>
        <v>0</v>
      </c>
      <c r="AO47" s="629">
        <f t="shared" si="37"/>
        <v>0</v>
      </c>
      <c r="AP47" s="629">
        <f t="shared" si="38"/>
        <v>0</v>
      </c>
      <c r="AQ47" s="629">
        <f t="shared" si="39"/>
        <v>0</v>
      </c>
      <c r="AR47" s="629">
        <f t="shared" si="40"/>
        <v>0</v>
      </c>
      <c r="AS47" s="629">
        <f t="shared" si="41"/>
        <v>0</v>
      </c>
      <c r="AT47" s="629">
        <f t="shared" si="42"/>
        <v>0</v>
      </c>
      <c r="AU47" s="629">
        <f t="shared" si="43"/>
        <v>0</v>
      </c>
      <c r="AV47" s="629">
        <f t="shared" si="44"/>
        <v>0</v>
      </c>
      <c r="AW47" s="629">
        <f t="shared" si="45"/>
        <v>0</v>
      </c>
      <c r="AX47" s="629">
        <f t="shared" si="46"/>
        <v>0</v>
      </c>
      <c r="AY47" s="629">
        <f t="shared" si="47"/>
        <v>0</v>
      </c>
      <c r="AZ47" s="629">
        <f t="shared" si="48"/>
        <v>0</v>
      </c>
      <c r="BA47" s="629">
        <f t="shared" si="49"/>
        <v>0</v>
      </c>
      <c r="BB47" s="629">
        <f t="shared" si="50"/>
        <v>0</v>
      </c>
    </row>
    <row r="48" spans="1:54" x14ac:dyDescent="0.25">
      <c r="A48" s="477" t="str">
        <f>IF(BasePop.!A54="","",BasePop.!A54)</f>
        <v/>
      </c>
      <c r="B48" s="7">
        <f>BasePop.!L54</f>
        <v>0</v>
      </c>
      <c r="C48" s="7">
        <f t="shared" si="51"/>
        <v>0</v>
      </c>
      <c r="D48" s="7">
        <f t="shared" si="0"/>
        <v>0</v>
      </c>
      <c r="E48" s="7">
        <f t="shared" si="1"/>
        <v>0</v>
      </c>
      <c r="F48" s="7">
        <f t="shared" si="2"/>
        <v>0</v>
      </c>
      <c r="G48" s="629">
        <f t="shared" si="3"/>
        <v>0</v>
      </c>
      <c r="H48" s="629">
        <f t="shared" si="4"/>
        <v>0</v>
      </c>
      <c r="I48" s="629">
        <f t="shared" si="5"/>
        <v>0</v>
      </c>
      <c r="J48" s="629">
        <f t="shared" si="6"/>
        <v>0</v>
      </c>
      <c r="K48" s="629">
        <f t="shared" si="7"/>
        <v>0</v>
      </c>
      <c r="L48" s="629">
        <f t="shared" si="8"/>
        <v>0</v>
      </c>
      <c r="M48" s="629">
        <f t="shared" si="9"/>
        <v>0</v>
      </c>
      <c r="N48" s="629">
        <f t="shared" si="10"/>
        <v>0</v>
      </c>
      <c r="O48" s="629">
        <f t="shared" si="11"/>
        <v>0</v>
      </c>
      <c r="P48" s="629">
        <f t="shared" si="12"/>
        <v>0</v>
      </c>
      <c r="Q48" s="629">
        <f t="shared" si="13"/>
        <v>0</v>
      </c>
      <c r="R48" s="629">
        <f t="shared" si="14"/>
        <v>0</v>
      </c>
      <c r="S48" s="629">
        <f t="shared" si="15"/>
        <v>0</v>
      </c>
      <c r="T48" s="629">
        <f t="shared" si="16"/>
        <v>0</v>
      </c>
      <c r="U48" s="629">
        <f t="shared" si="17"/>
        <v>0</v>
      </c>
      <c r="V48" s="629">
        <f t="shared" si="18"/>
        <v>0</v>
      </c>
      <c r="W48" s="629">
        <f t="shared" si="19"/>
        <v>0</v>
      </c>
      <c r="X48" s="629">
        <f t="shared" si="20"/>
        <v>0</v>
      </c>
      <c r="Y48" s="629">
        <f t="shared" si="21"/>
        <v>0</v>
      </c>
      <c r="Z48" s="629">
        <f t="shared" si="22"/>
        <v>0</v>
      </c>
      <c r="AA48" s="629">
        <f t="shared" si="23"/>
        <v>0</v>
      </c>
      <c r="AB48" s="629">
        <f t="shared" si="24"/>
        <v>0</v>
      </c>
      <c r="AC48" s="629">
        <f t="shared" si="25"/>
        <v>0</v>
      </c>
      <c r="AD48" s="629">
        <f t="shared" si="26"/>
        <v>0</v>
      </c>
      <c r="AE48" s="629">
        <f t="shared" si="27"/>
        <v>0</v>
      </c>
      <c r="AF48" s="629">
        <f t="shared" si="28"/>
        <v>0</v>
      </c>
      <c r="AG48" s="629">
        <f t="shared" si="29"/>
        <v>0</v>
      </c>
      <c r="AH48" s="629">
        <f t="shared" si="30"/>
        <v>0</v>
      </c>
      <c r="AI48" s="629">
        <f t="shared" si="31"/>
        <v>0</v>
      </c>
      <c r="AJ48" s="629">
        <f t="shared" si="32"/>
        <v>0</v>
      </c>
      <c r="AK48" s="629">
        <f t="shared" si="33"/>
        <v>0</v>
      </c>
      <c r="AL48" s="629">
        <f t="shared" si="34"/>
        <v>0</v>
      </c>
      <c r="AM48" s="629">
        <f t="shared" si="35"/>
        <v>0</v>
      </c>
      <c r="AN48" s="629">
        <f t="shared" si="36"/>
        <v>0</v>
      </c>
      <c r="AO48" s="629">
        <f t="shared" si="37"/>
        <v>0</v>
      </c>
      <c r="AP48" s="629">
        <f t="shared" si="38"/>
        <v>0</v>
      </c>
      <c r="AQ48" s="629">
        <f t="shared" si="39"/>
        <v>0</v>
      </c>
      <c r="AR48" s="629">
        <f t="shared" si="40"/>
        <v>0</v>
      </c>
      <c r="AS48" s="629">
        <f t="shared" si="41"/>
        <v>0</v>
      </c>
      <c r="AT48" s="629">
        <f t="shared" si="42"/>
        <v>0</v>
      </c>
      <c r="AU48" s="629">
        <f t="shared" si="43"/>
        <v>0</v>
      </c>
      <c r="AV48" s="629">
        <f t="shared" si="44"/>
        <v>0</v>
      </c>
      <c r="AW48" s="629">
        <f t="shared" si="45"/>
        <v>0</v>
      </c>
      <c r="AX48" s="629">
        <f t="shared" si="46"/>
        <v>0</v>
      </c>
      <c r="AY48" s="629">
        <f t="shared" si="47"/>
        <v>0</v>
      </c>
      <c r="AZ48" s="629">
        <f t="shared" si="48"/>
        <v>0</v>
      </c>
      <c r="BA48" s="629">
        <f t="shared" si="49"/>
        <v>0</v>
      </c>
      <c r="BB48" s="629">
        <f t="shared" si="50"/>
        <v>0</v>
      </c>
    </row>
    <row r="49" spans="1:54" x14ac:dyDescent="0.25">
      <c r="A49" s="477" t="str">
        <f>IF(BasePop.!A55="","",BasePop.!A55)</f>
        <v/>
      </c>
      <c r="B49" s="7">
        <f>BasePop.!L55</f>
        <v>0</v>
      </c>
      <c r="C49" s="7">
        <f t="shared" si="51"/>
        <v>0</v>
      </c>
      <c r="D49" s="7">
        <f t="shared" si="0"/>
        <v>0</v>
      </c>
      <c r="E49" s="7">
        <f t="shared" si="1"/>
        <v>0</v>
      </c>
      <c r="F49" s="7">
        <f t="shared" si="2"/>
        <v>0</v>
      </c>
      <c r="G49" s="629">
        <f t="shared" si="3"/>
        <v>0</v>
      </c>
      <c r="H49" s="629">
        <f t="shared" si="4"/>
        <v>0</v>
      </c>
      <c r="I49" s="629">
        <f t="shared" si="5"/>
        <v>0</v>
      </c>
      <c r="J49" s="629">
        <f t="shared" si="6"/>
        <v>0</v>
      </c>
      <c r="K49" s="629">
        <f t="shared" si="7"/>
        <v>0</v>
      </c>
      <c r="L49" s="629">
        <f t="shared" si="8"/>
        <v>0</v>
      </c>
      <c r="M49" s="629">
        <f t="shared" si="9"/>
        <v>0</v>
      </c>
      <c r="N49" s="629">
        <f t="shared" si="10"/>
        <v>0</v>
      </c>
      <c r="O49" s="629">
        <f t="shared" si="11"/>
        <v>0</v>
      </c>
      <c r="P49" s="629">
        <f t="shared" si="12"/>
        <v>0</v>
      </c>
      <c r="Q49" s="629">
        <f t="shared" si="13"/>
        <v>0</v>
      </c>
      <c r="R49" s="629">
        <f t="shared" si="14"/>
        <v>0</v>
      </c>
      <c r="S49" s="629">
        <f t="shared" si="15"/>
        <v>0</v>
      </c>
      <c r="T49" s="629">
        <f t="shared" si="16"/>
        <v>0</v>
      </c>
      <c r="U49" s="629">
        <f t="shared" si="17"/>
        <v>0</v>
      </c>
      <c r="V49" s="629">
        <f t="shared" si="18"/>
        <v>0</v>
      </c>
      <c r="W49" s="629">
        <f t="shared" si="19"/>
        <v>0</v>
      </c>
      <c r="X49" s="629">
        <f t="shared" si="20"/>
        <v>0</v>
      </c>
      <c r="Y49" s="629">
        <f t="shared" si="21"/>
        <v>0</v>
      </c>
      <c r="Z49" s="629">
        <f t="shared" si="22"/>
        <v>0</v>
      </c>
      <c r="AA49" s="629">
        <f t="shared" si="23"/>
        <v>0</v>
      </c>
      <c r="AB49" s="629">
        <f t="shared" si="24"/>
        <v>0</v>
      </c>
      <c r="AC49" s="629">
        <f t="shared" si="25"/>
        <v>0</v>
      </c>
      <c r="AD49" s="629">
        <f t="shared" si="26"/>
        <v>0</v>
      </c>
      <c r="AE49" s="629">
        <f t="shared" si="27"/>
        <v>0</v>
      </c>
      <c r="AF49" s="629">
        <f t="shared" si="28"/>
        <v>0</v>
      </c>
      <c r="AG49" s="629">
        <f t="shared" si="29"/>
        <v>0</v>
      </c>
      <c r="AH49" s="629">
        <f t="shared" si="30"/>
        <v>0</v>
      </c>
      <c r="AI49" s="629">
        <f t="shared" si="31"/>
        <v>0</v>
      </c>
      <c r="AJ49" s="629">
        <f t="shared" si="32"/>
        <v>0</v>
      </c>
      <c r="AK49" s="629">
        <f t="shared" si="33"/>
        <v>0</v>
      </c>
      <c r="AL49" s="629">
        <f t="shared" si="34"/>
        <v>0</v>
      </c>
      <c r="AM49" s="629">
        <f t="shared" si="35"/>
        <v>0</v>
      </c>
      <c r="AN49" s="629">
        <f t="shared" si="36"/>
        <v>0</v>
      </c>
      <c r="AO49" s="629">
        <f t="shared" si="37"/>
        <v>0</v>
      </c>
      <c r="AP49" s="629">
        <f t="shared" si="38"/>
        <v>0</v>
      </c>
      <c r="AQ49" s="629">
        <f t="shared" si="39"/>
        <v>0</v>
      </c>
      <c r="AR49" s="629">
        <f t="shared" si="40"/>
        <v>0</v>
      </c>
      <c r="AS49" s="629">
        <f t="shared" si="41"/>
        <v>0</v>
      </c>
      <c r="AT49" s="629">
        <f t="shared" si="42"/>
        <v>0</v>
      </c>
      <c r="AU49" s="629">
        <f t="shared" si="43"/>
        <v>0</v>
      </c>
      <c r="AV49" s="629">
        <f t="shared" si="44"/>
        <v>0</v>
      </c>
      <c r="AW49" s="629">
        <f t="shared" si="45"/>
        <v>0</v>
      </c>
      <c r="AX49" s="629">
        <f t="shared" si="46"/>
        <v>0</v>
      </c>
      <c r="AY49" s="629">
        <f t="shared" si="47"/>
        <v>0</v>
      </c>
      <c r="AZ49" s="629">
        <f t="shared" si="48"/>
        <v>0</v>
      </c>
      <c r="BA49" s="629">
        <f t="shared" si="49"/>
        <v>0</v>
      </c>
      <c r="BB49" s="629">
        <f t="shared" si="50"/>
        <v>0</v>
      </c>
    </row>
    <row r="50" spans="1:54" x14ac:dyDescent="0.25">
      <c r="A50" s="477" t="str">
        <f>IF(BasePop.!A56="","",BasePop.!A56)</f>
        <v/>
      </c>
      <c r="B50" s="7">
        <f>BasePop.!L56</f>
        <v>0</v>
      </c>
      <c r="C50" s="7">
        <f t="shared" si="51"/>
        <v>0</v>
      </c>
      <c r="D50" s="7">
        <f t="shared" si="0"/>
        <v>0</v>
      </c>
      <c r="E50" s="7">
        <f t="shared" si="1"/>
        <v>0</v>
      </c>
      <c r="F50" s="7">
        <f t="shared" si="2"/>
        <v>0</v>
      </c>
      <c r="G50" s="629">
        <f t="shared" si="3"/>
        <v>0</v>
      </c>
      <c r="H50" s="629">
        <f t="shared" si="4"/>
        <v>0</v>
      </c>
      <c r="I50" s="629">
        <f t="shared" si="5"/>
        <v>0</v>
      </c>
      <c r="J50" s="629">
        <f t="shared" si="6"/>
        <v>0</v>
      </c>
      <c r="K50" s="629">
        <f t="shared" si="7"/>
        <v>0</v>
      </c>
      <c r="L50" s="629">
        <f t="shared" si="8"/>
        <v>0</v>
      </c>
      <c r="M50" s="629">
        <f t="shared" si="9"/>
        <v>0</v>
      </c>
      <c r="N50" s="629">
        <f t="shared" si="10"/>
        <v>0</v>
      </c>
      <c r="O50" s="629">
        <f t="shared" si="11"/>
        <v>0</v>
      </c>
      <c r="P50" s="629">
        <f t="shared" si="12"/>
        <v>0</v>
      </c>
      <c r="Q50" s="629">
        <f t="shared" si="13"/>
        <v>0</v>
      </c>
      <c r="R50" s="629">
        <f t="shared" si="14"/>
        <v>0</v>
      </c>
      <c r="S50" s="629">
        <f t="shared" si="15"/>
        <v>0</v>
      </c>
      <c r="T50" s="629">
        <f t="shared" si="16"/>
        <v>0</v>
      </c>
      <c r="U50" s="629">
        <f t="shared" si="17"/>
        <v>0</v>
      </c>
      <c r="V50" s="629">
        <f t="shared" si="18"/>
        <v>0</v>
      </c>
      <c r="W50" s="629">
        <f t="shared" si="19"/>
        <v>0</v>
      </c>
      <c r="X50" s="629">
        <f t="shared" si="20"/>
        <v>0</v>
      </c>
      <c r="Y50" s="629">
        <f t="shared" si="21"/>
        <v>0</v>
      </c>
      <c r="Z50" s="629">
        <f t="shared" si="22"/>
        <v>0</v>
      </c>
      <c r="AA50" s="629">
        <f t="shared" si="23"/>
        <v>0</v>
      </c>
      <c r="AB50" s="629">
        <f t="shared" si="24"/>
        <v>0</v>
      </c>
      <c r="AC50" s="629">
        <f t="shared" si="25"/>
        <v>0</v>
      </c>
      <c r="AD50" s="629">
        <f t="shared" si="26"/>
        <v>0</v>
      </c>
      <c r="AE50" s="629">
        <f t="shared" si="27"/>
        <v>0</v>
      </c>
      <c r="AF50" s="629">
        <f t="shared" si="28"/>
        <v>0</v>
      </c>
      <c r="AG50" s="629">
        <f t="shared" si="29"/>
        <v>0</v>
      </c>
      <c r="AH50" s="629">
        <f t="shared" si="30"/>
        <v>0</v>
      </c>
      <c r="AI50" s="629">
        <f t="shared" si="31"/>
        <v>0</v>
      </c>
      <c r="AJ50" s="629">
        <f t="shared" si="32"/>
        <v>0</v>
      </c>
      <c r="AK50" s="629">
        <f t="shared" si="33"/>
        <v>0</v>
      </c>
      <c r="AL50" s="629">
        <f t="shared" si="34"/>
        <v>0</v>
      </c>
      <c r="AM50" s="629">
        <f t="shared" si="35"/>
        <v>0</v>
      </c>
      <c r="AN50" s="629">
        <f t="shared" si="36"/>
        <v>0</v>
      </c>
      <c r="AO50" s="629">
        <f t="shared" si="37"/>
        <v>0</v>
      </c>
      <c r="AP50" s="629">
        <f t="shared" si="38"/>
        <v>0</v>
      </c>
      <c r="AQ50" s="629">
        <f t="shared" si="39"/>
        <v>0</v>
      </c>
      <c r="AR50" s="629">
        <f t="shared" si="40"/>
        <v>0</v>
      </c>
      <c r="AS50" s="629">
        <f t="shared" si="41"/>
        <v>0</v>
      </c>
      <c r="AT50" s="629">
        <f t="shared" si="42"/>
        <v>0</v>
      </c>
      <c r="AU50" s="629">
        <f t="shared" si="43"/>
        <v>0</v>
      </c>
      <c r="AV50" s="629">
        <f t="shared" si="44"/>
        <v>0</v>
      </c>
      <c r="AW50" s="629">
        <f t="shared" si="45"/>
        <v>0</v>
      </c>
      <c r="AX50" s="629">
        <f t="shared" si="46"/>
        <v>0</v>
      </c>
      <c r="AY50" s="629">
        <f t="shared" si="47"/>
        <v>0</v>
      </c>
      <c r="AZ50" s="629">
        <f t="shared" si="48"/>
        <v>0</v>
      </c>
      <c r="BA50" s="629">
        <f t="shared" si="49"/>
        <v>0</v>
      </c>
      <c r="BB50" s="629">
        <f t="shared" si="50"/>
        <v>0</v>
      </c>
    </row>
    <row r="51" spans="1:54" x14ac:dyDescent="0.25">
      <c r="A51" s="477" t="str">
        <f>IF(BasePop.!A57="","",BasePop.!A57)</f>
        <v/>
      </c>
      <c r="B51" s="7">
        <f>BasePop.!L57</f>
        <v>0</v>
      </c>
      <c r="C51" s="7">
        <f t="shared" si="51"/>
        <v>0</v>
      </c>
      <c r="D51" s="7">
        <f t="shared" si="0"/>
        <v>0</v>
      </c>
      <c r="E51" s="7">
        <f t="shared" si="1"/>
        <v>0</v>
      </c>
      <c r="F51" s="7">
        <f t="shared" si="2"/>
        <v>0</v>
      </c>
      <c r="G51" s="629">
        <f>G$10*$D51</f>
        <v>0</v>
      </c>
      <c r="H51" s="629">
        <f t="shared" si="4"/>
        <v>0</v>
      </c>
      <c r="I51" s="629">
        <f t="shared" si="5"/>
        <v>0</v>
      </c>
      <c r="J51" s="629">
        <f t="shared" si="6"/>
        <v>0</v>
      </c>
      <c r="K51" s="629">
        <f t="shared" si="7"/>
        <v>0</v>
      </c>
      <c r="L51" s="629">
        <f t="shared" si="8"/>
        <v>0</v>
      </c>
      <c r="M51" s="629">
        <f t="shared" si="9"/>
        <v>0</v>
      </c>
      <c r="N51" s="629">
        <f t="shared" si="10"/>
        <v>0</v>
      </c>
      <c r="O51" s="629">
        <f t="shared" si="11"/>
        <v>0</v>
      </c>
      <c r="P51" s="629">
        <f t="shared" si="12"/>
        <v>0</v>
      </c>
      <c r="Q51" s="629">
        <f t="shared" si="13"/>
        <v>0</v>
      </c>
      <c r="R51" s="629">
        <f t="shared" si="14"/>
        <v>0</v>
      </c>
      <c r="S51" s="629">
        <f t="shared" si="15"/>
        <v>0</v>
      </c>
      <c r="T51" s="629">
        <f t="shared" si="16"/>
        <v>0</v>
      </c>
      <c r="U51" s="629">
        <f t="shared" si="17"/>
        <v>0</v>
      </c>
      <c r="V51" s="629">
        <f t="shared" si="18"/>
        <v>0</v>
      </c>
      <c r="W51" s="629">
        <f t="shared" si="19"/>
        <v>0</v>
      </c>
      <c r="X51" s="629">
        <f t="shared" si="20"/>
        <v>0</v>
      </c>
      <c r="Y51" s="629">
        <f t="shared" si="21"/>
        <v>0</v>
      </c>
      <c r="Z51" s="629">
        <f t="shared" si="22"/>
        <v>0</v>
      </c>
      <c r="AA51" s="629">
        <f t="shared" si="23"/>
        <v>0</v>
      </c>
      <c r="AB51" s="629">
        <f t="shared" si="24"/>
        <v>0</v>
      </c>
      <c r="AC51" s="629">
        <f t="shared" si="25"/>
        <v>0</v>
      </c>
      <c r="AD51" s="629">
        <f t="shared" si="26"/>
        <v>0</v>
      </c>
      <c r="AE51" s="629">
        <f t="shared" si="27"/>
        <v>0</v>
      </c>
      <c r="AF51" s="629">
        <f t="shared" si="28"/>
        <v>0</v>
      </c>
      <c r="AG51" s="629">
        <f t="shared" si="29"/>
        <v>0</v>
      </c>
      <c r="AH51" s="629">
        <f t="shared" si="30"/>
        <v>0</v>
      </c>
      <c r="AI51" s="629">
        <f t="shared" si="31"/>
        <v>0</v>
      </c>
      <c r="AJ51" s="629">
        <f t="shared" si="32"/>
        <v>0</v>
      </c>
      <c r="AK51" s="629">
        <f t="shared" si="33"/>
        <v>0</v>
      </c>
      <c r="AL51" s="629">
        <f t="shared" si="34"/>
        <v>0</v>
      </c>
      <c r="AM51" s="629">
        <f t="shared" si="35"/>
        <v>0</v>
      </c>
      <c r="AN51" s="629">
        <f t="shared" si="36"/>
        <v>0</v>
      </c>
      <c r="AO51" s="629">
        <f t="shared" si="37"/>
        <v>0</v>
      </c>
      <c r="AP51" s="629">
        <f t="shared" si="38"/>
        <v>0</v>
      </c>
      <c r="AQ51" s="629">
        <f t="shared" si="39"/>
        <v>0</v>
      </c>
      <c r="AR51" s="629">
        <f t="shared" si="40"/>
        <v>0</v>
      </c>
      <c r="AS51" s="629">
        <f t="shared" si="41"/>
        <v>0</v>
      </c>
      <c r="AT51" s="629">
        <f t="shared" si="42"/>
        <v>0</v>
      </c>
      <c r="AU51" s="629">
        <f t="shared" si="43"/>
        <v>0</v>
      </c>
      <c r="AV51" s="629">
        <f t="shared" si="44"/>
        <v>0</v>
      </c>
      <c r="AW51" s="629">
        <f t="shared" si="45"/>
        <v>0</v>
      </c>
      <c r="AX51" s="629">
        <f t="shared" si="46"/>
        <v>0</v>
      </c>
      <c r="AY51" s="629">
        <f t="shared" si="47"/>
        <v>0</v>
      </c>
      <c r="AZ51" s="629">
        <f t="shared" si="48"/>
        <v>0</v>
      </c>
      <c r="BA51" s="629">
        <f t="shared" si="49"/>
        <v>0</v>
      </c>
      <c r="BB51" s="629">
        <f t="shared" si="50"/>
        <v>0</v>
      </c>
    </row>
    <row r="52" spans="1:54" x14ac:dyDescent="0.25">
      <c r="A52" s="477" t="str">
        <f>IF(BasePop.!A58="","",BasePop.!A58)</f>
        <v/>
      </c>
      <c r="B52" s="7">
        <f>BasePop.!L58</f>
        <v>0</v>
      </c>
      <c r="C52" s="7">
        <f t="shared" si="51"/>
        <v>0</v>
      </c>
      <c r="D52" s="7">
        <f t="shared" si="0"/>
        <v>0</v>
      </c>
      <c r="E52" s="7">
        <f t="shared" si="1"/>
        <v>0</v>
      </c>
      <c r="F52" s="7">
        <f t="shared" si="2"/>
        <v>0</v>
      </c>
      <c r="G52" s="629">
        <f t="shared" si="3"/>
        <v>0</v>
      </c>
      <c r="H52" s="629">
        <f t="shared" si="4"/>
        <v>0</v>
      </c>
      <c r="I52" s="629">
        <f t="shared" si="5"/>
        <v>0</v>
      </c>
      <c r="J52" s="629">
        <f t="shared" si="6"/>
        <v>0</v>
      </c>
      <c r="K52" s="629">
        <f t="shared" si="7"/>
        <v>0</v>
      </c>
      <c r="L52" s="629">
        <f t="shared" si="8"/>
        <v>0</v>
      </c>
      <c r="M52" s="629">
        <f t="shared" si="9"/>
        <v>0</v>
      </c>
      <c r="N52" s="629">
        <f t="shared" si="10"/>
        <v>0</v>
      </c>
      <c r="O52" s="629">
        <f t="shared" si="11"/>
        <v>0</v>
      </c>
      <c r="P52" s="629">
        <f t="shared" si="12"/>
        <v>0</v>
      </c>
      <c r="Q52" s="629">
        <f t="shared" si="13"/>
        <v>0</v>
      </c>
      <c r="R52" s="629">
        <f t="shared" si="14"/>
        <v>0</v>
      </c>
      <c r="S52" s="629">
        <f t="shared" si="15"/>
        <v>0</v>
      </c>
      <c r="T52" s="629">
        <f t="shared" si="16"/>
        <v>0</v>
      </c>
      <c r="U52" s="629">
        <f t="shared" si="17"/>
        <v>0</v>
      </c>
      <c r="V52" s="629">
        <f t="shared" si="18"/>
        <v>0</v>
      </c>
      <c r="W52" s="629">
        <f t="shared" si="19"/>
        <v>0</v>
      </c>
      <c r="X52" s="629">
        <f t="shared" si="20"/>
        <v>0</v>
      </c>
      <c r="Y52" s="629">
        <f t="shared" si="21"/>
        <v>0</v>
      </c>
      <c r="Z52" s="629">
        <f t="shared" si="22"/>
        <v>0</v>
      </c>
      <c r="AA52" s="629">
        <f t="shared" si="23"/>
        <v>0</v>
      </c>
      <c r="AB52" s="629">
        <f t="shared" si="24"/>
        <v>0</v>
      </c>
      <c r="AC52" s="629">
        <f t="shared" si="25"/>
        <v>0</v>
      </c>
      <c r="AD52" s="629">
        <f t="shared" si="26"/>
        <v>0</v>
      </c>
      <c r="AE52" s="629">
        <f t="shared" si="27"/>
        <v>0</v>
      </c>
      <c r="AF52" s="629">
        <f t="shared" si="28"/>
        <v>0</v>
      </c>
      <c r="AG52" s="629">
        <f t="shared" si="29"/>
        <v>0</v>
      </c>
      <c r="AH52" s="629">
        <f t="shared" si="30"/>
        <v>0</v>
      </c>
      <c r="AI52" s="629">
        <f t="shared" si="31"/>
        <v>0</v>
      </c>
      <c r="AJ52" s="629">
        <f t="shared" si="32"/>
        <v>0</v>
      </c>
      <c r="AK52" s="629">
        <f t="shared" si="33"/>
        <v>0</v>
      </c>
      <c r="AL52" s="629">
        <f t="shared" si="34"/>
        <v>0</v>
      </c>
      <c r="AM52" s="629">
        <f t="shared" si="35"/>
        <v>0</v>
      </c>
      <c r="AN52" s="629">
        <f t="shared" si="36"/>
        <v>0</v>
      </c>
      <c r="AO52" s="629">
        <f t="shared" si="37"/>
        <v>0</v>
      </c>
      <c r="AP52" s="629">
        <f t="shared" si="38"/>
        <v>0</v>
      </c>
      <c r="AQ52" s="629">
        <f t="shared" si="39"/>
        <v>0</v>
      </c>
      <c r="AR52" s="629">
        <f t="shared" si="40"/>
        <v>0</v>
      </c>
      <c r="AS52" s="629">
        <f t="shared" si="41"/>
        <v>0</v>
      </c>
      <c r="AT52" s="629">
        <f t="shared" si="42"/>
        <v>0</v>
      </c>
      <c r="AU52" s="629">
        <f t="shared" si="43"/>
        <v>0</v>
      </c>
      <c r="AV52" s="629">
        <f t="shared" si="44"/>
        <v>0</v>
      </c>
      <c r="AW52" s="629">
        <f t="shared" si="45"/>
        <v>0</v>
      </c>
      <c r="AX52" s="629">
        <f t="shared" si="46"/>
        <v>0</v>
      </c>
      <c r="AY52" s="629">
        <f t="shared" si="47"/>
        <v>0</v>
      </c>
      <c r="AZ52" s="629">
        <f t="shared" si="48"/>
        <v>0</v>
      </c>
      <c r="BA52" s="629">
        <f t="shared" si="49"/>
        <v>0</v>
      </c>
      <c r="BB52" s="629">
        <f t="shared" si="50"/>
        <v>0</v>
      </c>
    </row>
    <row r="53" spans="1:54" x14ac:dyDescent="0.25">
      <c r="A53" s="477" t="str">
        <f>IF(BasePop.!A59="","",BasePop.!A59)</f>
        <v/>
      </c>
      <c r="B53" s="7">
        <f>BasePop.!L59</f>
        <v>0</v>
      </c>
      <c r="C53" s="7">
        <f t="shared" si="51"/>
        <v>0</v>
      </c>
      <c r="D53" s="7">
        <f t="shared" si="0"/>
        <v>0</v>
      </c>
      <c r="E53" s="7">
        <f t="shared" si="1"/>
        <v>0</v>
      </c>
      <c r="F53" s="7">
        <f t="shared" si="2"/>
        <v>0</v>
      </c>
      <c r="G53" s="629">
        <f t="shared" si="3"/>
        <v>0</v>
      </c>
      <c r="H53" s="629">
        <f t="shared" si="4"/>
        <v>0</v>
      </c>
      <c r="I53" s="629">
        <f t="shared" si="5"/>
        <v>0</v>
      </c>
      <c r="J53" s="629">
        <f t="shared" si="6"/>
        <v>0</v>
      </c>
      <c r="K53" s="629">
        <f t="shared" si="7"/>
        <v>0</v>
      </c>
      <c r="L53" s="629">
        <f t="shared" si="8"/>
        <v>0</v>
      </c>
      <c r="M53" s="629">
        <f t="shared" si="9"/>
        <v>0</v>
      </c>
      <c r="N53" s="629">
        <f t="shared" si="10"/>
        <v>0</v>
      </c>
      <c r="O53" s="629">
        <f t="shared" si="11"/>
        <v>0</v>
      </c>
      <c r="P53" s="629">
        <f t="shared" si="12"/>
        <v>0</v>
      </c>
      <c r="Q53" s="629">
        <f t="shared" si="13"/>
        <v>0</v>
      </c>
      <c r="R53" s="629">
        <f t="shared" si="14"/>
        <v>0</v>
      </c>
      <c r="S53" s="629">
        <f t="shared" si="15"/>
        <v>0</v>
      </c>
      <c r="T53" s="629">
        <f t="shared" si="16"/>
        <v>0</v>
      </c>
      <c r="U53" s="629">
        <f t="shared" si="17"/>
        <v>0</v>
      </c>
      <c r="V53" s="629">
        <f t="shared" si="18"/>
        <v>0</v>
      </c>
      <c r="W53" s="629">
        <f t="shared" si="19"/>
        <v>0</v>
      </c>
      <c r="X53" s="629">
        <f t="shared" si="20"/>
        <v>0</v>
      </c>
      <c r="Y53" s="629">
        <f t="shared" si="21"/>
        <v>0</v>
      </c>
      <c r="Z53" s="629">
        <f t="shared" si="22"/>
        <v>0</v>
      </c>
      <c r="AA53" s="629">
        <f t="shared" si="23"/>
        <v>0</v>
      </c>
      <c r="AB53" s="629">
        <f t="shared" si="24"/>
        <v>0</v>
      </c>
      <c r="AC53" s="629">
        <f t="shared" si="25"/>
        <v>0</v>
      </c>
      <c r="AD53" s="629">
        <f t="shared" si="26"/>
        <v>0</v>
      </c>
      <c r="AE53" s="629">
        <f t="shared" si="27"/>
        <v>0</v>
      </c>
      <c r="AF53" s="629">
        <f t="shared" si="28"/>
        <v>0</v>
      </c>
      <c r="AG53" s="629">
        <f t="shared" si="29"/>
        <v>0</v>
      </c>
      <c r="AH53" s="629">
        <f t="shared" si="30"/>
        <v>0</v>
      </c>
      <c r="AI53" s="629">
        <f t="shared" si="31"/>
        <v>0</v>
      </c>
      <c r="AJ53" s="629">
        <f t="shared" si="32"/>
        <v>0</v>
      </c>
      <c r="AK53" s="629">
        <f t="shared" si="33"/>
        <v>0</v>
      </c>
      <c r="AL53" s="629">
        <f t="shared" si="34"/>
        <v>0</v>
      </c>
      <c r="AM53" s="629">
        <f t="shared" si="35"/>
        <v>0</v>
      </c>
      <c r="AN53" s="629">
        <f t="shared" si="36"/>
        <v>0</v>
      </c>
      <c r="AO53" s="629">
        <f t="shared" si="37"/>
        <v>0</v>
      </c>
      <c r="AP53" s="629">
        <f t="shared" si="38"/>
        <v>0</v>
      </c>
      <c r="AQ53" s="629">
        <f t="shared" si="39"/>
        <v>0</v>
      </c>
      <c r="AR53" s="629">
        <f t="shared" si="40"/>
        <v>0</v>
      </c>
      <c r="AS53" s="629">
        <f t="shared" si="41"/>
        <v>0</v>
      </c>
      <c r="AT53" s="629">
        <f t="shared" si="42"/>
        <v>0</v>
      </c>
      <c r="AU53" s="629">
        <f t="shared" si="43"/>
        <v>0</v>
      </c>
      <c r="AV53" s="629">
        <f t="shared" si="44"/>
        <v>0</v>
      </c>
      <c r="AW53" s="629">
        <f t="shared" si="45"/>
        <v>0</v>
      </c>
      <c r="AX53" s="629">
        <f t="shared" si="46"/>
        <v>0</v>
      </c>
      <c r="AY53" s="629">
        <f t="shared" si="47"/>
        <v>0</v>
      </c>
      <c r="AZ53" s="629">
        <f t="shared" si="48"/>
        <v>0</v>
      </c>
      <c r="BA53" s="629">
        <f t="shared" si="49"/>
        <v>0</v>
      </c>
      <c r="BB53" s="629">
        <f t="shared" si="50"/>
        <v>0</v>
      </c>
    </row>
    <row r="54" spans="1:54" x14ac:dyDescent="0.25">
      <c r="A54" s="477" t="str">
        <f>IF(BasePop.!A60="","",BasePop.!A60)</f>
        <v/>
      </c>
      <c r="B54" s="7">
        <f>BasePop.!L60</f>
        <v>0</v>
      </c>
      <c r="C54" s="7">
        <f t="shared" si="51"/>
        <v>0</v>
      </c>
      <c r="D54" s="7">
        <f t="shared" si="0"/>
        <v>0</v>
      </c>
      <c r="E54" s="7">
        <f t="shared" si="1"/>
        <v>0</v>
      </c>
      <c r="F54" s="7">
        <f t="shared" si="2"/>
        <v>0</v>
      </c>
      <c r="G54" s="629">
        <f t="shared" si="3"/>
        <v>0</v>
      </c>
      <c r="H54" s="629">
        <f t="shared" si="4"/>
        <v>0</v>
      </c>
      <c r="I54" s="629">
        <f t="shared" si="5"/>
        <v>0</v>
      </c>
      <c r="J54" s="629">
        <f t="shared" si="6"/>
        <v>0</v>
      </c>
      <c r="K54" s="629">
        <f t="shared" si="7"/>
        <v>0</v>
      </c>
      <c r="L54" s="629">
        <f t="shared" si="8"/>
        <v>0</v>
      </c>
      <c r="M54" s="629">
        <f t="shared" si="9"/>
        <v>0</v>
      </c>
      <c r="N54" s="629">
        <f t="shared" si="10"/>
        <v>0</v>
      </c>
      <c r="O54" s="629">
        <f t="shared" si="11"/>
        <v>0</v>
      </c>
      <c r="P54" s="629">
        <f t="shared" si="12"/>
        <v>0</v>
      </c>
      <c r="Q54" s="629">
        <f t="shared" si="13"/>
        <v>0</v>
      </c>
      <c r="R54" s="629">
        <f t="shared" si="14"/>
        <v>0</v>
      </c>
      <c r="S54" s="629">
        <f t="shared" si="15"/>
        <v>0</v>
      </c>
      <c r="T54" s="629">
        <f t="shared" si="16"/>
        <v>0</v>
      </c>
      <c r="U54" s="629">
        <f t="shared" si="17"/>
        <v>0</v>
      </c>
      <c r="V54" s="629">
        <f t="shared" si="18"/>
        <v>0</v>
      </c>
      <c r="W54" s="629">
        <f t="shared" si="19"/>
        <v>0</v>
      </c>
      <c r="X54" s="629">
        <f t="shared" si="20"/>
        <v>0</v>
      </c>
      <c r="Y54" s="629">
        <f t="shared" si="21"/>
        <v>0</v>
      </c>
      <c r="Z54" s="629">
        <f t="shared" si="22"/>
        <v>0</v>
      </c>
      <c r="AA54" s="629">
        <f t="shared" si="23"/>
        <v>0</v>
      </c>
      <c r="AB54" s="629">
        <f t="shared" si="24"/>
        <v>0</v>
      </c>
      <c r="AC54" s="629">
        <f t="shared" si="25"/>
        <v>0</v>
      </c>
      <c r="AD54" s="629">
        <f t="shared" si="26"/>
        <v>0</v>
      </c>
      <c r="AE54" s="629">
        <f t="shared" si="27"/>
        <v>0</v>
      </c>
      <c r="AF54" s="629">
        <f t="shared" si="28"/>
        <v>0</v>
      </c>
      <c r="AG54" s="629">
        <f t="shared" si="29"/>
        <v>0</v>
      </c>
      <c r="AH54" s="629">
        <f t="shared" si="30"/>
        <v>0</v>
      </c>
      <c r="AI54" s="629">
        <f t="shared" si="31"/>
        <v>0</v>
      </c>
      <c r="AJ54" s="629">
        <f t="shared" si="32"/>
        <v>0</v>
      </c>
      <c r="AK54" s="629">
        <f t="shared" si="33"/>
        <v>0</v>
      </c>
      <c r="AL54" s="629">
        <f t="shared" si="34"/>
        <v>0</v>
      </c>
      <c r="AM54" s="629">
        <f t="shared" si="35"/>
        <v>0</v>
      </c>
      <c r="AN54" s="629">
        <f t="shared" si="36"/>
        <v>0</v>
      </c>
      <c r="AO54" s="629">
        <f t="shared" si="37"/>
        <v>0</v>
      </c>
      <c r="AP54" s="629">
        <f t="shared" si="38"/>
        <v>0</v>
      </c>
      <c r="AQ54" s="629">
        <f t="shared" si="39"/>
        <v>0</v>
      </c>
      <c r="AR54" s="629">
        <f t="shared" si="40"/>
        <v>0</v>
      </c>
      <c r="AS54" s="629">
        <f t="shared" si="41"/>
        <v>0</v>
      </c>
      <c r="AT54" s="629">
        <f t="shared" si="42"/>
        <v>0</v>
      </c>
      <c r="AU54" s="629">
        <f t="shared" si="43"/>
        <v>0</v>
      </c>
      <c r="AV54" s="629">
        <f t="shared" si="44"/>
        <v>0</v>
      </c>
      <c r="AW54" s="629">
        <f t="shared" si="45"/>
        <v>0</v>
      </c>
      <c r="AX54" s="629">
        <f t="shared" si="46"/>
        <v>0</v>
      </c>
      <c r="AY54" s="629">
        <f t="shared" si="47"/>
        <v>0</v>
      </c>
      <c r="AZ54" s="629">
        <f t="shared" si="48"/>
        <v>0</v>
      </c>
      <c r="BA54" s="629">
        <f t="shared" si="49"/>
        <v>0</v>
      </c>
      <c r="BB54" s="629">
        <f t="shared" si="50"/>
        <v>0</v>
      </c>
    </row>
    <row r="55" spans="1:54" x14ac:dyDescent="0.25">
      <c r="A55" s="477" t="str">
        <f>IF(BasePop.!A61="","",BasePop.!A61)</f>
        <v/>
      </c>
      <c r="B55" s="7">
        <f>BasePop.!L61</f>
        <v>0</v>
      </c>
      <c r="C55" s="7">
        <f t="shared" si="51"/>
        <v>0</v>
      </c>
      <c r="D55" s="7">
        <f t="shared" si="0"/>
        <v>0</v>
      </c>
      <c r="E55" s="7">
        <f t="shared" si="1"/>
        <v>0</v>
      </c>
      <c r="F55" s="7">
        <f t="shared" si="2"/>
        <v>0</v>
      </c>
      <c r="G55" s="629">
        <f t="shared" si="3"/>
        <v>0</v>
      </c>
      <c r="H55" s="629">
        <f t="shared" si="4"/>
        <v>0</v>
      </c>
      <c r="I55" s="629">
        <f t="shared" si="5"/>
        <v>0</v>
      </c>
      <c r="J55" s="629">
        <f t="shared" si="6"/>
        <v>0</v>
      </c>
      <c r="K55" s="629">
        <f t="shared" si="7"/>
        <v>0</v>
      </c>
      <c r="L55" s="629">
        <f t="shared" si="8"/>
        <v>0</v>
      </c>
      <c r="M55" s="629">
        <f t="shared" si="9"/>
        <v>0</v>
      </c>
      <c r="N55" s="629">
        <f t="shared" si="10"/>
        <v>0</v>
      </c>
      <c r="O55" s="629">
        <f t="shared" si="11"/>
        <v>0</v>
      </c>
      <c r="P55" s="629">
        <f t="shared" si="12"/>
        <v>0</v>
      </c>
      <c r="Q55" s="629">
        <f t="shared" si="13"/>
        <v>0</v>
      </c>
      <c r="R55" s="629">
        <f t="shared" si="14"/>
        <v>0</v>
      </c>
      <c r="S55" s="629">
        <f t="shared" si="15"/>
        <v>0</v>
      </c>
      <c r="T55" s="629">
        <f t="shared" si="16"/>
        <v>0</v>
      </c>
      <c r="U55" s="629">
        <f t="shared" si="17"/>
        <v>0</v>
      </c>
      <c r="V55" s="629">
        <f t="shared" si="18"/>
        <v>0</v>
      </c>
      <c r="W55" s="629">
        <f t="shared" si="19"/>
        <v>0</v>
      </c>
      <c r="X55" s="629">
        <f t="shared" si="20"/>
        <v>0</v>
      </c>
      <c r="Y55" s="629">
        <f t="shared" si="21"/>
        <v>0</v>
      </c>
      <c r="Z55" s="629">
        <f t="shared" si="22"/>
        <v>0</v>
      </c>
      <c r="AA55" s="629">
        <f t="shared" si="23"/>
        <v>0</v>
      </c>
      <c r="AB55" s="629">
        <f t="shared" si="24"/>
        <v>0</v>
      </c>
      <c r="AC55" s="629">
        <f t="shared" si="25"/>
        <v>0</v>
      </c>
      <c r="AD55" s="629">
        <f t="shared" si="26"/>
        <v>0</v>
      </c>
      <c r="AE55" s="629">
        <f t="shared" si="27"/>
        <v>0</v>
      </c>
      <c r="AF55" s="629">
        <f t="shared" si="28"/>
        <v>0</v>
      </c>
      <c r="AG55" s="629">
        <f t="shared" si="29"/>
        <v>0</v>
      </c>
      <c r="AH55" s="629">
        <f t="shared" si="30"/>
        <v>0</v>
      </c>
      <c r="AI55" s="629">
        <f t="shared" si="31"/>
        <v>0</v>
      </c>
      <c r="AJ55" s="629">
        <f t="shared" si="32"/>
        <v>0</v>
      </c>
      <c r="AK55" s="629">
        <f t="shared" si="33"/>
        <v>0</v>
      </c>
      <c r="AL55" s="629">
        <f t="shared" si="34"/>
        <v>0</v>
      </c>
      <c r="AM55" s="629">
        <f t="shared" si="35"/>
        <v>0</v>
      </c>
      <c r="AN55" s="629">
        <f t="shared" si="36"/>
        <v>0</v>
      </c>
      <c r="AO55" s="629">
        <f t="shared" si="37"/>
        <v>0</v>
      </c>
      <c r="AP55" s="629">
        <f t="shared" si="38"/>
        <v>0</v>
      </c>
      <c r="AQ55" s="629">
        <f t="shared" si="39"/>
        <v>0</v>
      </c>
      <c r="AR55" s="629">
        <f t="shared" si="40"/>
        <v>0</v>
      </c>
      <c r="AS55" s="629">
        <f t="shared" si="41"/>
        <v>0</v>
      </c>
      <c r="AT55" s="629">
        <f t="shared" si="42"/>
        <v>0</v>
      </c>
      <c r="AU55" s="629">
        <f t="shared" si="43"/>
        <v>0</v>
      </c>
      <c r="AV55" s="629">
        <f t="shared" si="44"/>
        <v>0</v>
      </c>
      <c r="AW55" s="629">
        <f t="shared" si="45"/>
        <v>0</v>
      </c>
      <c r="AX55" s="629">
        <f t="shared" si="46"/>
        <v>0</v>
      </c>
      <c r="AY55" s="629">
        <f t="shared" si="47"/>
        <v>0</v>
      </c>
      <c r="AZ55" s="629">
        <f t="shared" si="48"/>
        <v>0</v>
      </c>
      <c r="BA55" s="629">
        <f t="shared" si="49"/>
        <v>0</v>
      </c>
      <c r="BB55" s="629">
        <f t="shared" si="50"/>
        <v>0</v>
      </c>
    </row>
    <row r="56" spans="1:54" x14ac:dyDescent="0.25">
      <c r="A56" s="477" t="str">
        <f>IF(BasePop.!A62="","",BasePop.!A62)</f>
        <v/>
      </c>
      <c r="B56" s="7">
        <f>BasePop.!L62</f>
        <v>0</v>
      </c>
      <c r="C56" s="7">
        <f t="shared" si="51"/>
        <v>0</v>
      </c>
      <c r="D56" s="7">
        <f t="shared" si="0"/>
        <v>0</v>
      </c>
      <c r="E56" s="7">
        <f t="shared" si="1"/>
        <v>0</v>
      </c>
      <c r="F56" s="7">
        <f t="shared" si="2"/>
        <v>0</v>
      </c>
      <c r="G56" s="629">
        <f t="shared" si="3"/>
        <v>0</v>
      </c>
      <c r="H56" s="629">
        <f t="shared" si="4"/>
        <v>0</v>
      </c>
      <c r="I56" s="629">
        <f t="shared" si="5"/>
        <v>0</v>
      </c>
      <c r="J56" s="629">
        <f t="shared" si="6"/>
        <v>0</v>
      </c>
      <c r="K56" s="629">
        <f t="shared" si="7"/>
        <v>0</v>
      </c>
      <c r="L56" s="629">
        <f t="shared" si="8"/>
        <v>0</v>
      </c>
      <c r="M56" s="629">
        <f t="shared" si="9"/>
        <v>0</v>
      </c>
      <c r="N56" s="629">
        <f t="shared" si="10"/>
        <v>0</v>
      </c>
      <c r="O56" s="629">
        <f t="shared" si="11"/>
        <v>0</v>
      </c>
      <c r="P56" s="629">
        <f t="shared" si="12"/>
        <v>0</v>
      </c>
      <c r="Q56" s="629">
        <f t="shared" si="13"/>
        <v>0</v>
      </c>
      <c r="R56" s="629">
        <f t="shared" si="14"/>
        <v>0</v>
      </c>
      <c r="S56" s="629">
        <f t="shared" si="15"/>
        <v>0</v>
      </c>
      <c r="T56" s="629">
        <f t="shared" si="16"/>
        <v>0</v>
      </c>
      <c r="U56" s="629">
        <f t="shared" si="17"/>
        <v>0</v>
      </c>
      <c r="V56" s="629">
        <f t="shared" si="18"/>
        <v>0</v>
      </c>
      <c r="W56" s="629">
        <f t="shared" si="19"/>
        <v>0</v>
      </c>
      <c r="X56" s="629">
        <f t="shared" si="20"/>
        <v>0</v>
      </c>
      <c r="Y56" s="629">
        <f t="shared" si="21"/>
        <v>0</v>
      </c>
      <c r="Z56" s="629">
        <f t="shared" si="22"/>
        <v>0</v>
      </c>
      <c r="AA56" s="629">
        <f t="shared" si="23"/>
        <v>0</v>
      </c>
      <c r="AB56" s="629">
        <f t="shared" si="24"/>
        <v>0</v>
      </c>
      <c r="AC56" s="629">
        <f t="shared" si="25"/>
        <v>0</v>
      </c>
      <c r="AD56" s="629">
        <f t="shared" si="26"/>
        <v>0</v>
      </c>
      <c r="AE56" s="629">
        <f t="shared" si="27"/>
        <v>0</v>
      </c>
      <c r="AF56" s="629">
        <f t="shared" si="28"/>
        <v>0</v>
      </c>
      <c r="AG56" s="629">
        <f t="shared" si="29"/>
        <v>0</v>
      </c>
      <c r="AH56" s="629">
        <f t="shared" si="30"/>
        <v>0</v>
      </c>
      <c r="AI56" s="629">
        <f t="shared" si="31"/>
        <v>0</v>
      </c>
      <c r="AJ56" s="629">
        <f t="shared" si="32"/>
        <v>0</v>
      </c>
      <c r="AK56" s="629">
        <f t="shared" si="33"/>
        <v>0</v>
      </c>
      <c r="AL56" s="629">
        <f t="shared" si="34"/>
        <v>0</v>
      </c>
      <c r="AM56" s="629">
        <f t="shared" si="35"/>
        <v>0</v>
      </c>
      <c r="AN56" s="629">
        <f t="shared" si="36"/>
        <v>0</v>
      </c>
      <c r="AO56" s="629">
        <f t="shared" si="37"/>
        <v>0</v>
      </c>
      <c r="AP56" s="629">
        <f t="shared" si="38"/>
        <v>0</v>
      </c>
      <c r="AQ56" s="629">
        <f t="shared" si="39"/>
        <v>0</v>
      </c>
      <c r="AR56" s="629">
        <f t="shared" si="40"/>
        <v>0</v>
      </c>
      <c r="AS56" s="629">
        <f t="shared" si="41"/>
        <v>0</v>
      </c>
      <c r="AT56" s="629">
        <f t="shared" si="42"/>
        <v>0</v>
      </c>
      <c r="AU56" s="629">
        <f t="shared" si="43"/>
        <v>0</v>
      </c>
      <c r="AV56" s="629">
        <f t="shared" si="44"/>
        <v>0</v>
      </c>
      <c r="AW56" s="629">
        <f t="shared" si="45"/>
        <v>0</v>
      </c>
      <c r="AX56" s="629">
        <f t="shared" si="46"/>
        <v>0</v>
      </c>
      <c r="AY56" s="629">
        <f t="shared" si="47"/>
        <v>0</v>
      </c>
      <c r="AZ56" s="629">
        <f t="shared" si="48"/>
        <v>0</v>
      </c>
      <c r="BA56" s="629">
        <f t="shared" si="49"/>
        <v>0</v>
      </c>
      <c r="BB56" s="629">
        <f t="shared" si="50"/>
        <v>0</v>
      </c>
    </row>
    <row r="57" spans="1:54" x14ac:dyDescent="0.25">
      <c r="A57" s="477" t="str">
        <f>IF(BasePop.!A63="","",BasePop.!A63)</f>
        <v/>
      </c>
      <c r="B57" s="7">
        <f>BasePop.!L63</f>
        <v>0</v>
      </c>
      <c r="C57" s="7">
        <f t="shared" si="51"/>
        <v>0</v>
      </c>
      <c r="D57" s="7">
        <f t="shared" si="0"/>
        <v>0</v>
      </c>
      <c r="E57" s="7">
        <f t="shared" si="1"/>
        <v>0</v>
      </c>
      <c r="F57" s="7">
        <f t="shared" si="2"/>
        <v>0</v>
      </c>
      <c r="G57" s="629">
        <f t="shared" si="3"/>
        <v>0</v>
      </c>
      <c r="H57" s="629">
        <f t="shared" si="4"/>
        <v>0</v>
      </c>
      <c r="I57" s="629">
        <f t="shared" si="5"/>
        <v>0</v>
      </c>
      <c r="J57" s="629">
        <f t="shared" si="6"/>
        <v>0</v>
      </c>
      <c r="K57" s="629">
        <f t="shared" si="7"/>
        <v>0</v>
      </c>
      <c r="L57" s="629">
        <f t="shared" si="8"/>
        <v>0</v>
      </c>
      <c r="M57" s="629">
        <f t="shared" si="9"/>
        <v>0</v>
      </c>
      <c r="N57" s="629">
        <f t="shared" si="10"/>
        <v>0</v>
      </c>
      <c r="O57" s="629">
        <f t="shared" si="11"/>
        <v>0</v>
      </c>
      <c r="P57" s="629">
        <f t="shared" si="12"/>
        <v>0</v>
      </c>
      <c r="Q57" s="629">
        <f t="shared" si="13"/>
        <v>0</v>
      </c>
      <c r="R57" s="629">
        <f t="shared" si="14"/>
        <v>0</v>
      </c>
      <c r="S57" s="629">
        <f t="shared" si="15"/>
        <v>0</v>
      </c>
      <c r="T57" s="629">
        <f t="shared" si="16"/>
        <v>0</v>
      </c>
      <c r="U57" s="629">
        <f t="shared" si="17"/>
        <v>0</v>
      </c>
      <c r="V57" s="629">
        <f t="shared" si="18"/>
        <v>0</v>
      </c>
      <c r="W57" s="629">
        <f t="shared" si="19"/>
        <v>0</v>
      </c>
      <c r="X57" s="629">
        <f t="shared" si="20"/>
        <v>0</v>
      </c>
      <c r="Y57" s="629">
        <f t="shared" si="21"/>
        <v>0</v>
      </c>
      <c r="Z57" s="629">
        <f t="shared" si="22"/>
        <v>0</v>
      </c>
      <c r="AA57" s="629">
        <f t="shared" si="23"/>
        <v>0</v>
      </c>
      <c r="AB57" s="629">
        <f t="shared" si="24"/>
        <v>0</v>
      </c>
      <c r="AC57" s="629">
        <f t="shared" si="25"/>
        <v>0</v>
      </c>
      <c r="AD57" s="629">
        <f t="shared" si="26"/>
        <v>0</v>
      </c>
      <c r="AE57" s="629">
        <f t="shared" si="27"/>
        <v>0</v>
      </c>
      <c r="AF57" s="629">
        <f t="shared" si="28"/>
        <v>0</v>
      </c>
      <c r="AG57" s="629">
        <f t="shared" si="29"/>
        <v>0</v>
      </c>
      <c r="AH57" s="629">
        <f t="shared" si="30"/>
        <v>0</v>
      </c>
      <c r="AI57" s="629">
        <f t="shared" si="31"/>
        <v>0</v>
      </c>
      <c r="AJ57" s="629">
        <f t="shared" si="32"/>
        <v>0</v>
      </c>
      <c r="AK57" s="629">
        <f t="shared" si="33"/>
        <v>0</v>
      </c>
      <c r="AL57" s="629">
        <f t="shared" si="34"/>
        <v>0</v>
      </c>
      <c r="AM57" s="629">
        <f t="shared" si="35"/>
        <v>0</v>
      </c>
      <c r="AN57" s="629">
        <f t="shared" si="36"/>
        <v>0</v>
      </c>
      <c r="AO57" s="629">
        <f t="shared" si="37"/>
        <v>0</v>
      </c>
      <c r="AP57" s="629">
        <f t="shared" si="38"/>
        <v>0</v>
      </c>
      <c r="AQ57" s="629">
        <f t="shared" si="39"/>
        <v>0</v>
      </c>
      <c r="AR57" s="629">
        <f t="shared" si="40"/>
        <v>0</v>
      </c>
      <c r="AS57" s="629">
        <f t="shared" si="41"/>
        <v>0</v>
      </c>
      <c r="AT57" s="629">
        <f t="shared" si="42"/>
        <v>0</v>
      </c>
      <c r="AU57" s="629">
        <f t="shared" si="43"/>
        <v>0</v>
      </c>
      <c r="AV57" s="629">
        <f t="shared" si="44"/>
        <v>0</v>
      </c>
      <c r="AW57" s="629">
        <f t="shared" si="45"/>
        <v>0</v>
      </c>
      <c r="AX57" s="629">
        <f t="shared" si="46"/>
        <v>0</v>
      </c>
      <c r="AY57" s="629">
        <f t="shared" si="47"/>
        <v>0</v>
      </c>
      <c r="AZ57" s="629">
        <f t="shared" si="48"/>
        <v>0</v>
      </c>
      <c r="BA57" s="629">
        <f t="shared" si="49"/>
        <v>0</v>
      </c>
      <c r="BB57" s="629">
        <f t="shared" si="50"/>
        <v>0</v>
      </c>
    </row>
    <row r="58" spans="1:54" x14ac:dyDescent="0.25">
      <c r="A58" s="477" t="str">
        <f>IF(BasePop.!A64="","",BasePop.!A64)</f>
        <v/>
      </c>
      <c r="B58" s="7">
        <f>BasePop.!L64</f>
        <v>0</v>
      </c>
      <c r="C58" s="7">
        <f t="shared" si="51"/>
        <v>0</v>
      </c>
      <c r="D58" s="7">
        <f t="shared" si="0"/>
        <v>0</v>
      </c>
      <c r="E58" s="7">
        <f t="shared" si="1"/>
        <v>0</v>
      </c>
      <c r="F58" s="7">
        <f t="shared" si="2"/>
        <v>0</v>
      </c>
      <c r="G58" s="629">
        <f t="shared" si="3"/>
        <v>0</v>
      </c>
      <c r="H58" s="629">
        <f t="shared" si="4"/>
        <v>0</v>
      </c>
      <c r="I58" s="629">
        <f t="shared" si="5"/>
        <v>0</v>
      </c>
      <c r="J58" s="629">
        <f t="shared" si="6"/>
        <v>0</v>
      </c>
      <c r="K58" s="629">
        <f t="shared" si="7"/>
        <v>0</v>
      </c>
      <c r="L58" s="629">
        <f t="shared" si="8"/>
        <v>0</v>
      </c>
      <c r="M58" s="629">
        <f t="shared" si="9"/>
        <v>0</v>
      </c>
      <c r="N58" s="629">
        <f t="shared" si="10"/>
        <v>0</v>
      </c>
      <c r="O58" s="629">
        <f t="shared" si="11"/>
        <v>0</v>
      </c>
      <c r="P58" s="629">
        <f t="shared" si="12"/>
        <v>0</v>
      </c>
      <c r="Q58" s="629">
        <f t="shared" si="13"/>
        <v>0</v>
      </c>
      <c r="R58" s="629">
        <f t="shared" si="14"/>
        <v>0</v>
      </c>
      <c r="S58" s="629">
        <f t="shared" si="15"/>
        <v>0</v>
      </c>
      <c r="T58" s="629">
        <f t="shared" si="16"/>
        <v>0</v>
      </c>
      <c r="U58" s="629">
        <f t="shared" si="17"/>
        <v>0</v>
      </c>
      <c r="V58" s="629">
        <f t="shared" si="18"/>
        <v>0</v>
      </c>
      <c r="W58" s="629">
        <f t="shared" si="19"/>
        <v>0</v>
      </c>
      <c r="X58" s="629">
        <f t="shared" si="20"/>
        <v>0</v>
      </c>
      <c r="Y58" s="629">
        <f t="shared" si="21"/>
        <v>0</v>
      </c>
      <c r="Z58" s="629">
        <f t="shared" si="22"/>
        <v>0</v>
      </c>
      <c r="AA58" s="629">
        <f t="shared" si="23"/>
        <v>0</v>
      </c>
      <c r="AB58" s="629">
        <f t="shared" si="24"/>
        <v>0</v>
      </c>
      <c r="AC58" s="629">
        <f t="shared" si="25"/>
        <v>0</v>
      </c>
      <c r="AD58" s="629">
        <f t="shared" si="26"/>
        <v>0</v>
      </c>
      <c r="AE58" s="629">
        <f t="shared" si="27"/>
        <v>0</v>
      </c>
      <c r="AF58" s="629">
        <f t="shared" si="28"/>
        <v>0</v>
      </c>
      <c r="AG58" s="629">
        <f t="shared" si="29"/>
        <v>0</v>
      </c>
      <c r="AH58" s="629">
        <f t="shared" si="30"/>
        <v>0</v>
      </c>
      <c r="AI58" s="629">
        <f t="shared" si="31"/>
        <v>0</v>
      </c>
      <c r="AJ58" s="629">
        <f t="shared" si="32"/>
        <v>0</v>
      </c>
      <c r="AK58" s="629">
        <f t="shared" si="33"/>
        <v>0</v>
      </c>
      <c r="AL58" s="629">
        <f t="shared" si="34"/>
        <v>0</v>
      </c>
      <c r="AM58" s="629">
        <f t="shared" si="35"/>
        <v>0</v>
      </c>
      <c r="AN58" s="629">
        <f t="shared" si="36"/>
        <v>0</v>
      </c>
      <c r="AO58" s="629">
        <f t="shared" si="37"/>
        <v>0</v>
      </c>
      <c r="AP58" s="629">
        <f t="shared" si="38"/>
        <v>0</v>
      </c>
      <c r="AQ58" s="629">
        <f t="shared" si="39"/>
        <v>0</v>
      </c>
      <c r="AR58" s="629">
        <f t="shared" si="40"/>
        <v>0</v>
      </c>
      <c r="AS58" s="629">
        <f t="shared" si="41"/>
        <v>0</v>
      </c>
      <c r="AT58" s="629">
        <f t="shared" si="42"/>
        <v>0</v>
      </c>
      <c r="AU58" s="629">
        <f t="shared" si="43"/>
        <v>0</v>
      </c>
      <c r="AV58" s="629">
        <f t="shared" si="44"/>
        <v>0</v>
      </c>
      <c r="AW58" s="629">
        <f t="shared" si="45"/>
        <v>0</v>
      </c>
      <c r="AX58" s="629">
        <f t="shared" si="46"/>
        <v>0</v>
      </c>
      <c r="AY58" s="629">
        <f t="shared" si="47"/>
        <v>0</v>
      </c>
      <c r="AZ58" s="629">
        <f t="shared" si="48"/>
        <v>0</v>
      </c>
      <c r="BA58" s="629">
        <f t="shared" si="49"/>
        <v>0</v>
      </c>
      <c r="BB58" s="629">
        <f t="shared" si="50"/>
        <v>0</v>
      </c>
    </row>
    <row r="59" spans="1:54" x14ac:dyDescent="0.25">
      <c r="A59" s="477" t="str">
        <f>IF(BasePop.!A65="","",BasePop.!A65)</f>
        <v/>
      </c>
      <c r="B59" s="7">
        <f>BasePop.!L65</f>
        <v>0</v>
      </c>
      <c r="C59" s="7">
        <f t="shared" si="51"/>
        <v>0</v>
      </c>
      <c r="D59" s="7">
        <f t="shared" si="0"/>
        <v>0</v>
      </c>
      <c r="E59" s="7">
        <f t="shared" si="1"/>
        <v>0</v>
      </c>
      <c r="F59" s="7">
        <f t="shared" si="2"/>
        <v>0</v>
      </c>
      <c r="G59" s="629">
        <f t="shared" si="3"/>
        <v>0</v>
      </c>
      <c r="H59" s="629">
        <f t="shared" si="4"/>
        <v>0</v>
      </c>
      <c r="I59" s="629">
        <f t="shared" si="5"/>
        <v>0</v>
      </c>
      <c r="J59" s="629">
        <f t="shared" si="6"/>
        <v>0</v>
      </c>
      <c r="K59" s="629">
        <f t="shared" si="7"/>
        <v>0</v>
      </c>
      <c r="L59" s="629">
        <f t="shared" si="8"/>
        <v>0</v>
      </c>
      <c r="M59" s="629">
        <f t="shared" si="9"/>
        <v>0</v>
      </c>
      <c r="N59" s="629">
        <f t="shared" si="10"/>
        <v>0</v>
      </c>
      <c r="O59" s="629">
        <f t="shared" si="11"/>
        <v>0</v>
      </c>
      <c r="P59" s="629">
        <f t="shared" si="12"/>
        <v>0</v>
      </c>
      <c r="Q59" s="629">
        <f t="shared" si="13"/>
        <v>0</v>
      </c>
      <c r="R59" s="629">
        <f t="shared" si="14"/>
        <v>0</v>
      </c>
      <c r="S59" s="629">
        <f t="shared" si="15"/>
        <v>0</v>
      </c>
      <c r="T59" s="629">
        <f t="shared" si="16"/>
        <v>0</v>
      </c>
      <c r="U59" s="629">
        <f t="shared" si="17"/>
        <v>0</v>
      </c>
      <c r="V59" s="629">
        <f t="shared" si="18"/>
        <v>0</v>
      </c>
      <c r="W59" s="629">
        <f t="shared" si="19"/>
        <v>0</v>
      </c>
      <c r="X59" s="629">
        <f t="shared" si="20"/>
        <v>0</v>
      </c>
      <c r="Y59" s="629">
        <f t="shared" si="21"/>
        <v>0</v>
      </c>
      <c r="Z59" s="629">
        <f t="shared" si="22"/>
        <v>0</v>
      </c>
      <c r="AA59" s="629">
        <f t="shared" si="23"/>
        <v>0</v>
      </c>
      <c r="AB59" s="629">
        <f t="shared" si="24"/>
        <v>0</v>
      </c>
      <c r="AC59" s="629">
        <f t="shared" si="25"/>
        <v>0</v>
      </c>
      <c r="AD59" s="629">
        <f t="shared" si="26"/>
        <v>0</v>
      </c>
      <c r="AE59" s="629">
        <f t="shared" si="27"/>
        <v>0</v>
      </c>
      <c r="AF59" s="629">
        <f t="shared" si="28"/>
        <v>0</v>
      </c>
      <c r="AG59" s="629">
        <f t="shared" si="29"/>
        <v>0</v>
      </c>
      <c r="AH59" s="629">
        <f t="shared" si="30"/>
        <v>0</v>
      </c>
      <c r="AI59" s="629">
        <f t="shared" si="31"/>
        <v>0</v>
      </c>
      <c r="AJ59" s="629">
        <f t="shared" si="32"/>
        <v>0</v>
      </c>
      <c r="AK59" s="629">
        <f t="shared" si="33"/>
        <v>0</v>
      </c>
      <c r="AL59" s="629">
        <f t="shared" si="34"/>
        <v>0</v>
      </c>
      <c r="AM59" s="629">
        <f t="shared" si="35"/>
        <v>0</v>
      </c>
      <c r="AN59" s="629">
        <f t="shared" si="36"/>
        <v>0</v>
      </c>
      <c r="AO59" s="629">
        <f t="shared" si="37"/>
        <v>0</v>
      </c>
      <c r="AP59" s="629">
        <f t="shared" si="38"/>
        <v>0</v>
      </c>
      <c r="AQ59" s="629">
        <f t="shared" si="39"/>
        <v>0</v>
      </c>
      <c r="AR59" s="629">
        <f t="shared" si="40"/>
        <v>0</v>
      </c>
      <c r="AS59" s="629">
        <f t="shared" si="41"/>
        <v>0</v>
      </c>
      <c r="AT59" s="629">
        <f t="shared" si="42"/>
        <v>0</v>
      </c>
      <c r="AU59" s="629">
        <f t="shared" si="43"/>
        <v>0</v>
      </c>
      <c r="AV59" s="629">
        <f t="shared" si="44"/>
        <v>0</v>
      </c>
      <c r="AW59" s="629">
        <f t="shared" si="45"/>
        <v>0</v>
      </c>
      <c r="AX59" s="629">
        <f t="shared" si="46"/>
        <v>0</v>
      </c>
      <c r="AY59" s="629">
        <f t="shared" si="47"/>
        <v>0</v>
      </c>
      <c r="AZ59" s="629">
        <f t="shared" si="48"/>
        <v>0</v>
      </c>
      <c r="BA59" s="629">
        <f t="shared" si="49"/>
        <v>0</v>
      </c>
      <c r="BB59" s="629">
        <f t="shared" si="50"/>
        <v>0</v>
      </c>
    </row>
    <row r="60" spans="1:54" x14ac:dyDescent="0.25">
      <c r="A60" s="477" t="str">
        <f>IF(BasePop.!A66="","",BasePop.!A66)</f>
        <v/>
      </c>
      <c r="B60" s="7">
        <f>BasePop.!L66</f>
        <v>0</v>
      </c>
      <c r="C60" s="7">
        <f t="shared" si="51"/>
        <v>0</v>
      </c>
      <c r="D60" s="7">
        <f t="shared" si="0"/>
        <v>0</v>
      </c>
      <c r="E60" s="7">
        <f t="shared" si="1"/>
        <v>0</v>
      </c>
      <c r="F60" s="7">
        <f t="shared" si="2"/>
        <v>0</v>
      </c>
      <c r="G60" s="629">
        <f t="shared" si="3"/>
        <v>0</v>
      </c>
      <c r="H60" s="629">
        <f t="shared" si="4"/>
        <v>0</v>
      </c>
      <c r="I60" s="629">
        <f t="shared" si="5"/>
        <v>0</v>
      </c>
      <c r="J60" s="629">
        <f t="shared" si="6"/>
        <v>0</v>
      </c>
      <c r="K60" s="629">
        <f t="shared" si="7"/>
        <v>0</v>
      </c>
      <c r="L60" s="629">
        <f t="shared" si="8"/>
        <v>0</v>
      </c>
      <c r="M60" s="629">
        <f t="shared" si="9"/>
        <v>0</v>
      </c>
      <c r="N60" s="629">
        <f t="shared" si="10"/>
        <v>0</v>
      </c>
      <c r="O60" s="629">
        <f t="shared" si="11"/>
        <v>0</v>
      </c>
      <c r="P60" s="629">
        <f t="shared" si="12"/>
        <v>0</v>
      </c>
      <c r="Q60" s="629">
        <f t="shared" si="13"/>
        <v>0</v>
      </c>
      <c r="R60" s="629">
        <f t="shared" si="14"/>
        <v>0</v>
      </c>
      <c r="S60" s="629">
        <f t="shared" si="15"/>
        <v>0</v>
      </c>
      <c r="T60" s="629">
        <f t="shared" si="16"/>
        <v>0</v>
      </c>
      <c r="U60" s="629">
        <f t="shared" si="17"/>
        <v>0</v>
      </c>
      <c r="V60" s="629">
        <f t="shared" si="18"/>
        <v>0</v>
      </c>
      <c r="W60" s="629">
        <f t="shared" si="19"/>
        <v>0</v>
      </c>
      <c r="X60" s="629">
        <f t="shared" si="20"/>
        <v>0</v>
      </c>
      <c r="Y60" s="629">
        <f t="shared" si="21"/>
        <v>0</v>
      </c>
      <c r="Z60" s="629">
        <f t="shared" si="22"/>
        <v>0</v>
      </c>
      <c r="AA60" s="629">
        <f t="shared" si="23"/>
        <v>0</v>
      </c>
      <c r="AB60" s="629">
        <f t="shared" si="24"/>
        <v>0</v>
      </c>
      <c r="AC60" s="629">
        <f t="shared" si="25"/>
        <v>0</v>
      </c>
      <c r="AD60" s="629">
        <f t="shared" si="26"/>
        <v>0</v>
      </c>
      <c r="AE60" s="629">
        <f t="shared" si="27"/>
        <v>0</v>
      </c>
      <c r="AF60" s="629">
        <f t="shared" si="28"/>
        <v>0</v>
      </c>
      <c r="AG60" s="629">
        <f t="shared" si="29"/>
        <v>0</v>
      </c>
      <c r="AH60" s="629">
        <f t="shared" si="30"/>
        <v>0</v>
      </c>
      <c r="AI60" s="629">
        <f t="shared" si="31"/>
        <v>0</v>
      </c>
      <c r="AJ60" s="629">
        <f t="shared" si="32"/>
        <v>0</v>
      </c>
      <c r="AK60" s="629">
        <f t="shared" si="33"/>
        <v>0</v>
      </c>
      <c r="AL60" s="629">
        <f t="shared" si="34"/>
        <v>0</v>
      </c>
      <c r="AM60" s="629">
        <f t="shared" si="35"/>
        <v>0</v>
      </c>
      <c r="AN60" s="629">
        <f t="shared" si="36"/>
        <v>0</v>
      </c>
      <c r="AO60" s="629">
        <f t="shared" si="37"/>
        <v>0</v>
      </c>
      <c r="AP60" s="629">
        <f t="shared" si="38"/>
        <v>0</v>
      </c>
      <c r="AQ60" s="629">
        <f t="shared" si="39"/>
        <v>0</v>
      </c>
      <c r="AR60" s="629">
        <f t="shared" si="40"/>
        <v>0</v>
      </c>
      <c r="AS60" s="629">
        <f t="shared" si="41"/>
        <v>0</v>
      </c>
      <c r="AT60" s="629">
        <f t="shared" si="42"/>
        <v>0</v>
      </c>
      <c r="AU60" s="629">
        <f t="shared" si="43"/>
        <v>0</v>
      </c>
      <c r="AV60" s="629">
        <f t="shared" si="44"/>
        <v>0</v>
      </c>
      <c r="AW60" s="629">
        <f t="shared" si="45"/>
        <v>0</v>
      </c>
      <c r="AX60" s="629">
        <f t="shared" si="46"/>
        <v>0</v>
      </c>
      <c r="AY60" s="629">
        <f t="shared" si="47"/>
        <v>0</v>
      </c>
      <c r="AZ60" s="629">
        <f t="shared" si="48"/>
        <v>0</v>
      </c>
      <c r="BA60" s="629">
        <f t="shared" si="49"/>
        <v>0</v>
      </c>
      <c r="BB60" s="629">
        <f t="shared" si="50"/>
        <v>0</v>
      </c>
    </row>
    <row r="61" spans="1:54" x14ac:dyDescent="0.25">
      <c r="A61" s="477" t="str">
        <f>IF(BasePop.!A67="","",BasePop.!A67)</f>
        <v/>
      </c>
      <c r="B61" s="7">
        <f>BasePop.!L67</f>
        <v>0</v>
      </c>
      <c r="C61" s="7">
        <f t="shared" si="51"/>
        <v>0</v>
      </c>
      <c r="D61" s="7">
        <f t="shared" si="0"/>
        <v>0</v>
      </c>
      <c r="E61" s="7">
        <f t="shared" si="1"/>
        <v>0</v>
      </c>
      <c r="F61" s="7">
        <f t="shared" si="2"/>
        <v>0</v>
      </c>
      <c r="G61" s="629">
        <f t="shared" si="3"/>
        <v>0</v>
      </c>
      <c r="H61" s="629">
        <f t="shared" si="4"/>
        <v>0</v>
      </c>
      <c r="I61" s="629">
        <f t="shared" si="5"/>
        <v>0</v>
      </c>
      <c r="J61" s="629">
        <f t="shared" si="6"/>
        <v>0</v>
      </c>
      <c r="K61" s="629">
        <f t="shared" si="7"/>
        <v>0</v>
      </c>
      <c r="L61" s="629">
        <f t="shared" si="8"/>
        <v>0</v>
      </c>
      <c r="M61" s="629">
        <f t="shared" si="9"/>
        <v>0</v>
      </c>
      <c r="N61" s="629">
        <f t="shared" si="10"/>
        <v>0</v>
      </c>
      <c r="O61" s="629">
        <f t="shared" si="11"/>
        <v>0</v>
      </c>
      <c r="P61" s="629">
        <f t="shared" si="12"/>
        <v>0</v>
      </c>
      <c r="Q61" s="629">
        <f t="shared" si="13"/>
        <v>0</v>
      </c>
      <c r="R61" s="629">
        <f t="shared" si="14"/>
        <v>0</v>
      </c>
      <c r="S61" s="629">
        <f t="shared" si="15"/>
        <v>0</v>
      </c>
      <c r="T61" s="629">
        <f t="shared" si="16"/>
        <v>0</v>
      </c>
      <c r="U61" s="629">
        <f t="shared" si="17"/>
        <v>0</v>
      </c>
      <c r="V61" s="629">
        <f t="shared" si="18"/>
        <v>0</v>
      </c>
      <c r="W61" s="629">
        <f t="shared" si="19"/>
        <v>0</v>
      </c>
      <c r="X61" s="629">
        <f t="shared" si="20"/>
        <v>0</v>
      </c>
      <c r="Y61" s="629">
        <f t="shared" si="21"/>
        <v>0</v>
      </c>
      <c r="Z61" s="629">
        <f t="shared" si="22"/>
        <v>0</v>
      </c>
      <c r="AA61" s="629">
        <f t="shared" si="23"/>
        <v>0</v>
      </c>
      <c r="AB61" s="629">
        <f t="shared" si="24"/>
        <v>0</v>
      </c>
      <c r="AC61" s="629">
        <f t="shared" si="25"/>
        <v>0</v>
      </c>
      <c r="AD61" s="629">
        <f t="shared" si="26"/>
        <v>0</v>
      </c>
      <c r="AE61" s="629">
        <f t="shared" si="27"/>
        <v>0</v>
      </c>
      <c r="AF61" s="629">
        <f t="shared" si="28"/>
        <v>0</v>
      </c>
      <c r="AG61" s="629">
        <f t="shared" si="29"/>
        <v>0</v>
      </c>
      <c r="AH61" s="629">
        <f t="shared" si="30"/>
        <v>0</v>
      </c>
      <c r="AI61" s="629">
        <f t="shared" si="31"/>
        <v>0</v>
      </c>
      <c r="AJ61" s="629">
        <f t="shared" si="32"/>
        <v>0</v>
      </c>
      <c r="AK61" s="629">
        <f t="shared" si="33"/>
        <v>0</v>
      </c>
      <c r="AL61" s="629">
        <f t="shared" si="34"/>
        <v>0</v>
      </c>
      <c r="AM61" s="629">
        <f t="shared" si="35"/>
        <v>0</v>
      </c>
      <c r="AN61" s="629">
        <f t="shared" si="36"/>
        <v>0</v>
      </c>
      <c r="AO61" s="629">
        <f t="shared" si="37"/>
        <v>0</v>
      </c>
      <c r="AP61" s="629">
        <f t="shared" si="38"/>
        <v>0</v>
      </c>
      <c r="AQ61" s="629">
        <f t="shared" si="39"/>
        <v>0</v>
      </c>
      <c r="AR61" s="629">
        <f t="shared" si="40"/>
        <v>0</v>
      </c>
      <c r="AS61" s="629">
        <f t="shared" si="41"/>
        <v>0</v>
      </c>
      <c r="AT61" s="629">
        <f t="shared" si="42"/>
        <v>0</v>
      </c>
      <c r="AU61" s="629">
        <f t="shared" si="43"/>
        <v>0</v>
      </c>
      <c r="AV61" s="629">
        <f t="shared" si="44"/>
        <v>0</v>
      </c>
      <c r="AW61" s="629">
        <f t="shared" si="45"/>
        <v>0</v>
      </c>
      <c r="AX61" s="629">
        <f t="shared" si="46"/>
        <v>0</v>
      </c>
      <c r="AY61" s="629">
        <f t="shared" si="47"/>
        <v>0</v>
      </c>
      <c r="AZ61" s="629">
        <f t="shared" si="48"/>
        <v>0</v>
      </c>
      <c r="BA61" s="629">
        <f t="shared" si="49"/>
        <v>0</v>
      </c>
      <c r="BB61" s="629">
        <f t="shared" si="50"/>
        <v>0</v>
      </c>
    </row>
    <row r="62" spans="1:54" x14ac:dyDescent="0.25">
      <c r="A62" s="477" t="str">
        <f>IF(BasePop.!A68="","",BasePop.!A68)</f>
        <v/>
      </c>
      <c r="B62" s="7">
        <f>BasePop.!L68</f>
        <v>0</v>
      </c>
      <c r="C62" s="7">
        <f t="shared" si="51"/>
        <v>0</v>
      </c>
      <c r="D62" s="7">
        <f t="shared" si="0"/>
        <v>0</v>
      </c>
      <c r="E62" s="7">
        <f t="shared" si="1"/>
        <v>0</v>
      </c>
      <c r="F62" s="7">
        <f t="shared" si="2"/>
        <v>0</v>
      </c>
      <c r="G62" s="629">
        <f t="shared" si="3"/>
        <v>0</v>
      </c>
      <c r="H62" s="629">
        <f t="shared" si="4"/>
        <v>0</v>
      </c>
      <c r="I62" s="629">
        <f t="shared" si="5"/>
        <v>0</v>
      </c>
      <c r="J62" s="629">
        <f t="shared" si="6"/>
        <v>0</v>
      </c>
      <c r="K62" s="629">
        <f t="shared" si="7"/>
        <v>0</v>
      </c>
      <c r="L62" s="629">
        <f t="shared" si="8"/>
        <v>0</v>
      </c>
      <c r="M62" s="629">
        <f t="shared" si="9"/>
        <v>0</v>
      </c>
      <c r="N62" s="629">
        <f t="shared" si="10"/>
        <v>0</v>
      </c>
      <c r="O62" s="629">
        <f t="shared" si="11"/>
        <v>0</v>
      </c>
      <c r="P62" s="629">
        <f t="shared" si="12"/>
        <v>0</v>
      </c>
      <c r="Q62" s="629">
        <f t="shared" si="13"/>
        <v>0</v>
      </c>
      <c r="R62" s="629">
        <f t="shared" si="14"/>
        <v>0</v>
      </c>
      <c r="S62" s="629">
        <f t="shared" si="15"/>
        <v>0</v>
      </c>
      <c r="T62" s="629">
        <f t="shared" si="16"/>
        <v>0</v>
      </c>
      <c r="U62" s="629">
        <f t="shared" si="17"/>
        <v>0</v>
      </c>
      <c r="V62" s="629">
        <f t="shared" si="18"/>
        <v>0</v>
      </c>
      <c r="W62" s="629">
        <f t="shared" si="19"/>
        <v>0</v>
      </c>
      <c r="X62" s="629">
        <f t="shared" si="20"/>
        <v>0</v>
      </c>
      <c r="Y62" s="629">
        <f t="shared" si="21"/>
        <v>0</v>
      </c>
      <c r="Z62" s="629">
        <f t="shared" si="22"/>
        <v>0</v>
      </c>
      <c r="AA62" s="629">
        <f t="shared" si="23"/>
        <v>0</v>
      </c>
      <c r="AB62" s="629">
        <f t="shared" si="24"/>
        <v>0</v>
      </c>
      <c r="AC62" s="629">
        <f t="shared" si="25"/>
        <v>0</v>
      </c>
      <c r="AD62" s="629">
        <f t="shared" si="26"/>
        <v>0</v>
      </c>
      <c r="AE62" s="629">
        <f t="shared" si="27"/>
        <v>0</v>
      </c>
      <c r="AF62" s="629">
        <f t="shared" si="28"/>
        <v>0</v>
      </c>
      <c r="AG62" s="629">
        <f t="shared" si="29"/>
        <v>0</v>
      </c>
      <c r="AH62" s="629">
        <f t="shared" si="30"/>
        <v>0</v>
      </c>
      <c r="AI62" s="629">
        <f t="shared" si="31"/>
        <v>0</v>
      </c>
      <c r="AJ62" s="629">
        <f t="shared" si="32"/>
        <v>0</v>
      </c>
      <c r="AK62" s="629">
        <f t="shared" si="33"/>
        <v>0</v>
      </c>
      <c r="AL62" s="629">
        <f t="shared" si="34"/>
        <v>0</v>
      </c>
      <c r="AM62" s="629">
        <f t="shared" si="35"/>
        <v>0</v>
      </c>
      <c r="AN62" s="629">
        <f t="shared" si="36"/>
        <v>0</v>
      </c>
      <c r="AO62" s="629">
        <f t="shared" si="37"/>
        <v>0</v>
      </c>
      <c r="AP62" s="629">
        <f t="shared" si="38"/>
        <v>0</v>
      </c>
      <c r="AQ62" s="629">
        <f t="shared" si="39"/>
        <v>0</v>
      </c>
      <c r="AR62" s="629">
        <f t="shared" si="40"/>
        <v>0</v>
      </c>
      <c r="AS62" s="629">
        <f t="shared" si="41"/>
        <v>0</v>
      </c>
      <c r="AT62" s="629">
        <f t="shared" si="42"/>
        <v>0</v>
      </c>
      <c r="AU62" s="629">
        <f t="shared" si="43"/>
        <v>0</v>
      </c>
      <c r="AV62" s="629">
        <f t="shared" si="44"/>
        <v>0</v>
      </c>
      <c r="AW62" s="629">
        <f t="shared" si="45"/>
        <v>0</v>
      </c>
      <c r="AX62" s="629">
        <f t="shared" si="46"/>
        <v>0</v>
      </c>
      <c r="AY62" s="629">
        <f t="shared" si="47"/>
        <v>0</v>
      </c>
      <c r="AZ62" s="629">
        <f t="shared" si="48"/>
        <v>0</v>
      </c>
      <c r="BA62" s="629">
        <f t="shared" si="49"/>
        <v>0</v>
      </c>
      <c r="BB62" s="629">
        <f t="shared" si="50"/>
        <v>0</v>
      </c>
    </row>
    <row r="63" spans="1:54" x14ac:dyDescent="0.25">
      <c r="A63" s="477" t="str">
        <f>IF(BasePop.!A69="","",BasePop.!A69)</f>
        <v/>
      </c>
      <c r="B63" s="7">
        <f>BasePop.!L69</f>
        <v>0</v>
      </c>
      <c r="C63" s="7">
        <f t="shared" si="51"/>
        <v>0</v>
      </c>
      <c r="D63" s="7">
        <f t="shared" si="0"/>
        <v>0</v>
      </c>
      <c r="E63" s="7">
        <f t="shared" si="1"/>
        <v>0</v>
      </c>
      <c r="F63" s="7">
        <f t="shared" si="2"/>
        <v>0</v>
      </c>
      <c r="G63" s="629">
        <f t="shared" si="3"/>
        <v>0</v>
      </c>
      <c r="H63" s="629">
        <f t="shared" si="4"/>
        <v>0</v>
      </c>
      <c r="I63" s="629">
        <f t="shared" si="5"/>
        <v>0</v>
      </c>
      <c r="J63" s="629">
        <f t="shared" si="6"/>
        <v>0</v>
      </c>
      <c r="K63" s="629">
        <f t="shared" si="7"/>
        <v>0</v>
      </c>
      <c r="L63" s="629">
        <f t="shared" si="8"/>
        <v>0</v>
      </c>
      <c r="M63" s="629">
        <f t="shared" si="9"/>
        <v>0</v>
      </c>
      <c r="N63" s="629">
        <f t="shared" si="10"/>
        <v>0</v>
      </c>
      <c r="O63" s="629">
        <f t="shared" si="11"/>
        <v>0</v>
      </c>
      <c r="P63" s="629">
        <f t="shared" si="12"/>
        <v>0</v>
      </c>
      <c r="Q63" s="629">
        <f t="shared" si="13"/>
        <v>0</v>
      </c>
      <c r="R63" s="629">
        <f t="shared" si="14"/>
        <v>0</v>
      </c>
      <c r="S63" s="629">
        <f t="shared" si="15"/>
        <v>0</v>
      </c>
      <c r="T63" s="629">
        <f t="shared" si="16"/>
        <v>0</v>
      </c>
      <c r="U63" s="629">
        <f t="shared" si="17"/>
        <v>0</v>
      </c>
      <c r="V63" s="629">
        <f t="shared" si="18"/>
        <v>0</v>
      </c>
      <c r="W63" s="629">
        <f t="shared" si="19"/>
        <v>0</v>
      </c>
      <c r="X63" s="629">
        <f t="shared" si="20"/>
        <v>0</v>
      </c>
      <c r="Y63" s="629">
        <f t="shared" si="21"/>
        <v>0</v>
      </c>
      <c r="Z63" s="629">
        <f t="shared" si="22"/>
        <v>0</v>
      </c>
      <c r="AA63" s="629">
        <f t="shared" si="23"/>
        <v>0</v>
      </c>
      <c r="AB63" s="629">
        <f t="shared" si="24"/>
        <v>0</v>
      </c>
      <c r="AC63" s="629">
        <f t="shared" si="25"/>
        <v>0</v>
      </c>
      <c r="AD63" s="629">
        <f t="shared" si="26"/>
        <v>0</v>
      </c>
      <c r="AE63" s="629">
        <f t="shared" si="27"/>
        <v>0</v>
      </c>
      <c r="AF63" s="629">
        <f t="shared" si="28"/>
        <v>0</v>
      </c>
      <c r="AG63" s="629">
        <f t="shared" si="29"/>
        <v>0</v>
      </c>
      <c r="AH63" s="629">
        <f t="shared" si="30"/>
        <v>0</v>
      </c>
      <c r="AI63" s="629">
        <f t="shared" si="31"/>
        <v>0</v>
      </c>
      <c r="AJ63" s="629">
        <f t="shared" si="32"/>
        <v>0</v>
      </c>
      <c r="AK63" s="629">
        <f t="shared" si="33"/>
        <v>0</v>
      </c>
      <c r="AL63" s="629">
        <f t="shared" si="34"/>
        <v>0</v>
      </c>
      <c r="AM63" s="629">
        <f t="shared" si="35"/>
        <v>0</v>
      </c>
      <c r="AN63" s="629">
        <f t="shared" si="36"/>
        <v>0</v>
      </c>
      <c r="AO63" s="629">
        <f t="shared" si="37"/>
        <v>0</v>
      </c>
      <c r="AP63" s="629">
        <f t="shared" si="38"/>
        <v>0</v>
      </c>
      <c r="AQ63" s="629">
        <f t="shared" si="39"/>
        <v>0</v>
      </c>
      <c r="AR63" s="629">
        <f t="shared" si="40"/>
        <v>0</v>
      </c>
      <c r="AS63" s="629">
        <f t="shared" si="41"/>
        <v>0</v>
      </c>
      <c r="AT63" s="629">
        <f t="shared" si="42"/>
        <v>0</v>
      </c>
      <c r="AU63" s="629">
        <f t="shared" si="43"/>
        <v>0</v>
      </c>
      <c r="AV63" s="629">
        <f t="shared" si="44"/>
        <v>0</v>
      </c>
      <c r="AW63" s="629">
        <f t="shared" si="45"/>
        <v>0</v>
      </c>
      <c r="AX63" s="629">
        <f t="shared" si="46"/>
        <v>0</v>
      </c>
      <c r="AY63" s="629">
        <f t="shared" si="47"/>
        <v>0</v>
      </c>
      <c r="AZ63" s="629">
        <f t="shared" si="48"/>
        <v>0</v>
      </c>
      <c r="BA63" s="629">
        <f t="shared" si="49"/>
        <v>0</v>
      </c>
      <c r="BB63" s="629">
        <f t="shared" si="50"/>
        <v>0</v>
      </c>
    </row>
    <row r="64" spans="1:54" x14ac:dyDescent="0.25">
      <c r="A64" s="432"/>
    </row>
    <row r="65" spans="1:1" x14ac:dyDescent="0.25">
      <c r="A65" s="432"/>
    </row>
    <row r="66" spans="1:1" x14ac:dyDescent="0.25">
      <c r="A66" s="432"/>
    </row>
    <row r="67" spans="1:1" x14ac:dyDescent="0.25">
      <c r="A67" s="435"/>
    </row>
    <row r="68" spans="1:1" x14ac:dyDescent="0.25">
      <c r="A68" s="436"/>
    </row>
  </sheetData>
  <mergeCells count="26">
    <mergeCell ref="D11:F11"/>
    <mergeCell ref="D8:D9"/>
    <mergeCell ref="E8:E9"/>
    <mergeCell ref="F8:F9"/>
    <mergeCell ref="G9:I9"/>
    <mergeCell ref="J9:L9"/>
    <mergeCell ref="M9:O9"/>
    <mergeCell ref="P9:R9"/>
    <mergeCell ref="S9:U9"/>
    <mergeCell ref="G7:U8"/>
    <mergeCell ref="B7:F7"/>
    <mergeCell ref="B8:B10"/>
    <mergeCell ref="C8:C9"/>
    <mergeCell ref="A7:A11"/>
    <mergeCell ref="V9:X9"/>
    <mergeCell ref="V7:BB8"/>
    <mergeCell ref="Y9:AA9"/>
    <mergeCell ref="AB9:AD9"/>
    <mergeCell ref="AE9:AG9"/>
    <mergeCell ref="AH9:AJ9"/>
    <mergeCell ref="AK9:AM9"/>
    <mergeCell ref="AN9:AP9"/>
    <mergeCell ref="AQ9:AS9"/>
    <mergeCell ref="AT9:AV9"/>
    <mergeCell ref="AW9:AY9"/>
    <mergeCell ref="AZ9:BB9"/>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H70"/>
  <sheetViews>
    <sheetView showGridLines="0" zoomScaleNormal="100" zoomScaleSheetLayoutView="120" workbookViewId="0">
      <pane xSplit="2" ySplit="13" topLeftCell="X14" activePane="bottomRight" state="frozen"/>
      <selection pane="topRight" activeCell="C1" sqref="C1"/>
      <selection pane="bottomLeft" activeCell="A14" sqref="A14"/>
      <selection pane="bottomRight" activeCell="B15" sqref="B15"/>
    </sheetView>
  </sheetViews>
  <sheetFormatPr defaultRowHeight="12.75" x14ac:dyDescent="0.2"/>
  <cols>
    <col min="1" max="1" width="1.7109375" style="433" customWidth="1"/>
    <col min="2" max="2" width="35.7109375" style="433" customWidth="1"/>
    <col min="3" max="3" width="1.7109375" style="433" customWidth="1"/>
    <col min="4" max="4" width="10.7109375" style="428" customWidth="1"/>
    <col min="5" max="5" width="11.85546875" style="428" customWidth="1"/>
    <col min="6" max="6" width="10.7109375" style="433" customWidth="1"/>
    <col min="7" max="7" width="1.7109375" style="433" customWidth="1"/>
    <col min="8" max="8" width="10.7109375" style="433" customWidth="1"/>
    <col min="9" max="9" width="10.7109375" style="428" customWidth="1"/>
    <col min="10" max="10" width="1.7109375" style="428" customWidth="1"/>
    <col min="11" max="21" width="10.7109375" style="441" customWidth="1"/>
    <col min="22" max="22" width="1.7109375" style="441" customWidth="1"/>
    <col min="23" max="31" width="10.7109375" style="441" customWidth="1"/>
    <col min="32" max="32" width="1.7109375" style="441" customWidth="1"/>
    <col min="33" max="33" width="10.7109375" style="441" customWidth="1"/>
    <col min="34" max="34" width="1.7109375" style="441" customWidth="1"/>
    <col min="35" max="37" width="10.7109375" style="441" customWidth="1"/>
    <col min="38" max="39" width="3.7109375" style="433" customWidth="1"/>
    <col min="40" max="16384" width="9.140625" style="433"/>
  </cols>
  <sheetData>
    <row r="1" spans="2:86" ht="5.0999999999999996" customHeight="1" x14ac:dyDescent="0.2"/>
    <row r="2" spans="2:86" ht="18.75" x14ac:dyDescent="0.3">
      <c r="B2" s="524" t="s">
        <v>198</v>
      </c>
      <c r="C2" s="439"/>
      <c r="D2" s="427"/>
      <c r="E2" s="427"/>
      <c r="I2" s="427"/>
      <c r="J2" s="427"/>
      <c r="K2" s="442"/>
      <c r="L2" s="465"/>
      <c r="M2" s="596"/>
      <c r="N2" s="465"/>
      <c r="O2" s="465"/>
      <c r="P2" s="465"/>
      <c r="Q2" s="465"/>
      <c r="R2" s="465"/>
      <c r="S2" s="465"/>
      <c r="T2" s="465"/>
      <c r="U2" s="465"/>
      <c r="V2" s="442"/>
      <c r="W2" s="465"/>
      <c r="X2" s="465"/>
      <c r="Y2" s="465"/>
      <c r="Z2" s="465"/>
      <c r="AA2" s="465"/>
      <c r="AB2" s="465"/>
      <c r="AC2" s="465"/>
      <c r="AD2" s="465"/>
      <c r="AE2" s="465"/>
      <c r="AF2" s="433"/>
      <c r="AG2" s="433"/>
      <c r="AH2" s="433"/>
      <c r="AI2" s="433"/>
      <c r="AJ2" s="433"/>
      <c r="AK2" s="433"/>
    </row>
    <row r="3" spans="2:86" ht="17.25" customHeight="1" x14ac:dyDescent="0.25">
      <c r="B3" s="518" t="s">
        <v>538</v>
      </c>
      <c r="C3" s="432"/>
      <c r="D3" s="461"/>
      <c r="E3" s="461"/>
      <c r="I3" s="461"/>
      <c r="J3" s="461"/>
      <c r="K3" s="440"/>
      <c r="R3" s="440"/>
      <c r="S3" s="440"/>
      <c r="T3" s="440"/>
      <c r="U3" s="440"/>
      <c r="V3" s="440"/>
      <c r="W3" s="440"/>
      <c r="X3" s="440"/>
      <c r="Y3" s="440"/>
      <c r="Z3" s="440"/>
      <c r="AA3" s="433"/>
      <c r="AB3" s="433"/>
      <c r="AC3" s="433"/>
      <c r="AD3" s="433"/>
      <c r="AE3" s="433"/>
      <c r="AF3" s="433"/>
      <c r="AG3" s="433"/>
      <c r="AH3" s="433"/>
      <c r="AI3" s="433"/>
      <c r="AJ3" s="433"/>
      <c r="AK3" s="433"/>
      <c r="AM3" s="428"/>
      <c r="AN3" s="428"/>
      <c r="AO3" s="428"/>
      <c r="AP3" s="464"/>
      <c r="AQ3" s="464"/>
      <c r="AR3" s="464"/>
      <c r="AS3" s="464"/>
      <c r="AT3" s="464"/>
      <c r="AU3" s="464"/>
      <c r="AV3" s="464"/>
      <c r="AW3" s="464"/>
      <c r="AX3" s="464"/>
      <c r="AY3" s="464"/>
      <c r="AZ3" s="464"/>
      <c r="BA3" s="464"/>
      <c r="BB3" s="464"/>
      <c r="BC3" s="464"/>
      <c r="BD3" s="464"/>
      <c r="BE3" s="464"/>
      <c r="BF3" s="464"/>
      <c r="BG3" s="464"/>
      <c r="BH3" s="428"/>
      <c r="BI3" s="428"/>
      <c r="BJ3" s="428"/>
      <c r="BK3" s="428"/>
      <c r="BL3" s="428"/>
      <c r="BM3" s="428"/>
      <c r="BN3" s="464"/>
      <c r="BO3" s="464"/>
      <c r="BP3" s="464"/>
      <c r="BQ3" s="464"/>
      <c r="BR3" s="464"/>
      <c r="BS3" s="464"/>
      <c r="BT3" s="464"/>
      <c r="BU3" s="464"/>
      <c r="BV3" s="464"/>
      <c r="BW3" s="464"/>
      <c r="BX3" s="464"/>
      <c r="BY3" s="464"/>
      <c r="BZ3" s="464"/>
      <c r="CA3" s="464"/>
      <c r="CB3" s="464"/>
      <c r="CC3" s="428"/>
      <c r="CD3" s="428"/>
      <c r="CE3" s="428"/>
      <c r="CF3" s="428"/>
      <c r="CG3" s="428"/>
      <c r="CH3" s="428"/>
    </row>
    <row r="4" spans="2:86" ht="5.0999999999999996" customHeight="1" x14ac:dyDescent="0.2">
      <c r="B4" s="439"/>
      <c r="C4" s="439"/>
      <c r="D4" s="427"/>
      <c r="E4" s="427"/>
      <c r="I4" s="427"/>
      <c r="J4" s="427"/>
      <c r="K4" s="442"/>
      <c r="L4" s="442"/>
      <c r="M4" s="442"/>
      <c r="N4" s="442"/>
      <c r="O4" s="442"/>
      <c r="P4" s="442"/>
      <c r="Q4" s="442"/>
      <c r="R4" s="442"/>
      <c r="S4" s="442"/>
      <c r="T4" s="442"/>
      <c r="U4" s="442"/>
      <c r="V4" s="442"/>
      <c r="W4" s="442"/>
      <c r="X4" s="442"/>
      <c r="Y4" s="442"/>
      <c r="Z4" s="442"/>
      <c r="AA4" s="433"/>
      <c r="AB4" s="433"/>
      <c r="AC4" s="433"/>
      <c r="AD4" s="433"/>
      <c r="AE4" s="433"/>
      <c r="AF4" s="433"/>
      <c r="AG4" s="433"/>
      <c r="AH4" s="433"/>
      <c r="AI4" s="433"/>
      <c r="AJ4" s="433"/>
      <c r="AK4" s="433"/>
      <c r="AM4" s="428"/>
      <c r="AN4" s="428"/>
      <c r="AO4" s="428"/>
      <c r="AP4" s="520"/>
      <c r="AQ4" s="520"/>
      <c r="AR4" s="520"/>
      <c r="AS4" s="520"/>
      <c r="AT4" s="520"/>
      <c r="AU4" s="520"/>
      <c r="AV4" s="520"/>
      <c r="AW4" s="520"/>
      <c r="AX4" s="520"/>
      <c r="AY4" s="520"/>
      <c r="AZ4" s="520"/>
      <c r="BA4" s="520"/>
      <c r="BB4" s="520"/>
      <c r="BC4" s="520"/>
      <c r="BD4" s="520"/>
      <c r="BE4" s="520"/>
      <c r="BF4" s="520"/>
      <c r="BG4" s="520"/>
      <c r="BH4" s="520"/>
      <c r="BI4" s="428"/>
      <c r="BJ4" s="428"/>
      <c r="BK4" s="428"/>
      <c r="BL4" s="428"/>
      <c r="BM4" s="428"/>
      <c r="BN4" s="520"/>
      <c r="BO4" s="520"/>
      <c r="BP4" s="520"/>
      <c r="BQ4" s="520"/>
      <c r="BR4" s="520"/>
      <c r="BS4" s="520"/>
      <c r="BT4" s="520"/>
      <c r="BU4" s="520"/>
      <c r="BV4" s="520"/>
      <c r="BW4" s="520"/>
      <c r="BX4" s="520"/>
      <c r="BY4" s="520"/>
      <c r="BZ4" s="520"/>
      <c r="CA4" s="520"/>
      <c r="CB4" s="520"/>
      <c r="CC4" s="520"/>
      <c r="CD4" s="428"/>
      <c r="CE4" s="428"/>
      <c r="CF4" s="428"/>
      <c r="CG4" s="428"/>
      <c r="CH4" s="428"/>
    </row>
    <row r="5" spans="2:86" s="540" customFormat="1" ht="15.75" x14ac:dyDescent="0.25">
      <c r="B5" s="541"/>
      <c r="C5" s="541"/>
      <c r="D5" s="604" t="s">
        <v>473</v>
      </c>
      <c r="E5" s="546"/>
      <c r="F5" s="548"/>
      <c r="G5" s="548"/>
      <c r="H5" s="548"/>
      <c r="I5" s="546"/>
      <c r="J5" s="546"/>
      <c r="K5" s="546"/>
      <c r="L5" s="546"/>
      <c r="M5" s="546"/>
      <c r="N5" s="546"/>
      <c r="O5" s="546"/>
      <c r="P5" s="546"/>
      <c r="Q5" s="546"/>
      <c r="R5" s="546"/>
      <c r="S5" s="546"/>
      <c r="T5" s="546"/>
      <c r="U5" s="546"/>
      <c r="V5" s="546"/>
      <c r="W5" s="546"/>
      <c r="X5" s="546"/>
      <c r="Y5" s="546"/>
      <c r="Z5" s="546"/>
      <c r="AA5" s="546"/>
      <c r="AB5" s="546"/>
      <c r="AC5" s="546"/>
      <c r="AD5" s="546"/>
      <c r="AE5" s="546"/>
      <c r="AF5" s="546"/>
      <c r="AG5" s="546"/>
      <c r="AH5" s="546"/>
      <c r="AI5" s="546"/>
      <c r="AJ5" s="546"/>
      <c r="AK5" s="546"/>
    </row>
    <row r="6" spans="2:86" ht="5.0999999999999996" customHeight="1" x14ac:dyDescent="0.2">
      <c r="B6" s="439"/>
      <c r="C6" s="439"/>
      <c r="D6" s="427"/>
      <c r="E6" s="427"/>
      <c r="I6" s="427"/>
      <c r="J6" s="427"/>
      <c r="K6" s="442"/>
      <c r="L6" s="442"/>
      <c r="M6" s="442"/>
      <c r="N6" s="442"/>
      <c r="O6" s="442"/>
      <c r="P6" s="442"/>
      <c r="Q6" s="442"/>
      <c r="R6" s="442"/>
      <c r="S6" s="442"/>
      <c r="T6" s="442"/>
      <c r="U6" s="442"/>
      <c r="V6" s="442"/>
      <c r="W6" s="442"/>
      <c r="X6" s="442"/>
      <c r="Y6" s="442"/>
      <c r="Z6" s="442"/>
      <c r="AA6" s="433"/>
      <c r="AB6" s="433"/>
      <c r="AC6" s="433"/>
      <c r="AD6" s="433"/>
      <c r="AE6" s="433"/>
      <c r="AF6" s="433"/>
      <c r="AG6" s="433"/>
      <c r="AH6" s="433"/>
      <c r="AI6" s="433"/>
      <c r="AJ6" s="433"/>
      <c r="AK6" s="433"/>
      <c r="AM6" s="428"/>
      <c r="AN6" s="428"/>
      <c r="AO6" s="428"/>
      <c r="AP6" s="520"/>
      <c r="AQ6" s="520"/>
      <c r="AR6" s="520"/>
      <c r="AS6" s="520"/>
      <c r="AT6" s="520"/>
      <c r="AU6" s="520"/>
      <c r="AV6" s="520"/>
      <c r="AW6" s="520"/>
      <c r="AX6" s="520"/>
      <c r="AY6" s="520"/>
      <c r="AZ6" s="520"/>
      <c r="BA6" s="520"/>
      <c r="BB6" s="520"/>
      <c r="BC6" s="520"/>
      <c r="BD6" s="520"/>
      <c r="BE6" s="520"/>
      <c r="BF6" s="520"/>
      <c r="BG6" s="520"/>
      <c r="BH6" s="520"/>
      <c r="BI6" s="428"/>
      <c r="BJ6" s="428"/>
      <c r="BK6" s="428"/>
      <c r="BL6" s="428"/>
      <c r="BM6" s="428"/>
      <c r="BN6" s="520"/>
      <c r="BO6" s="520"/>
      <c r="BP6" s="520"/>
      <c r="BQ6" s="520"/>
      <c r="BR6" s="520"/>
      <c r="BS6" s="520"/>
      <c r="BT6" s="520"/>
      <c r="BU6" s="520"/>
      <c r="BV6" s="520"/>
      <c r="BW6" s="520"/>
      <c r="BX6" s="520"/>
      <c r="BY6" s="520"/>
      <c r="BZ6" s="520"/>
      <c r="CA6" s="520"/>
      <c r="CB6" s="520"/>
      <c r="CC6" s="520"/>
      <c r="CD6" s="428"/>
      <c r="CE6" s="428"/>
      <c r="CF6" s="428"/>
      <c r="CG6" s="428"/>
      <c r="CH6" s="428"/>
    </row>
    <row r="7" spans="2:86" ht="20.100000000000001" customHeight="1" x14ac:dyDescent="0.2">
      <c r="B7" s="690" t="s">
        <v>24</v>
      </c>
      <c r="C7" s="485"/>
      <c r="D7" s="685" t="s">
        <v>431</v>
      </c>
      <c r="E7" s="685"/>
      <c r="F7" s="685"/>
      <c r="G7" s="685"/>
      <c r="H7" s="685"/>
      <c r="I7" s="685"/>
      <c r="J7" s="464"/>
      <c r="K7" s="685" t="s">
        <v>500</v>
      </c>
      <c r="L7" s="685"/>
      <c r="M7" s="685"/>
      <c r="N7" s="685"/>
      <c r="O7" s="685"/>
      <c r="P7" s="685"/>
      <c r="Q7" s="685"/>
      <c r="R7" s="685"/>
      <c r="S7" s="685"/>
      <c r="T7" s="685"/>
      <c r="U7" s="685"/>
      <c r="V7" s="442"/>
      <c r="W7" s="686" t="s">
        <v>533</v>
      </c>
      <c r="X7" s="705"/>
      <c r="Y7" s="705"/>
      <c r="Z7" s="705"/>
      <c r="AA7" s="705"/>
      <c r="AB7" s="705"/>
      <c r="AC7" s="705"/>
      <c r="AD7" s="705"/>
      <c r="AE7" s="705"/>
      <c r="AF7" s="705"/>
      <c r="AG7" s="706"/>
      <c r="AH7" s="442"/>
      <c r="AI7" s="685" t="s">
        <v>21</v>
      </c>
      <c r="AJ7" s="685"/>
      <c r="AK7" s="685"/>
    </row>
    <row r="8" spans="2:86" ht="12" customHeight="1" x14ac:dyDescent="0.2">
      <c r="B8" s="690"/>
      <c r="C8" s="520"/>
      <c r="D8" s="687" t="s">
        <v>475</v>
      </c>
      <c r="E8" s="686" t="s">
        <v>520</v>
      </c>
      <c r="F8" s="706"/>
      <c r="G8" s="464"/>
      <c r="H8" s="686" t="s">
        <v>521</v>
      </c>
      <c r="I8" s="706"/>
      <c r="J8" s="464"/>
      <c r="K8" s="687" t="s">
        <v>479</v>
      </c>
      <c r="L8" s="687" t="s">
        <v>480</v>
      </c>
      <c r="M8" s="687" t="s">
        <v>482</v>
      </c>
      <c r="N8" s="687" t="s">
        <v>428</v>
      </c>
      <c r="O8" s="687" t="s">
        <v>435</v>
      </c>
      <c r="P8" s="687" t="s">
        <v>429</v>
      </c>
      <c r="Q8" s="687" t="s">
        <v>484</v>
      </c>
      <c r="R8" s="687" t="s">
        <v>301</v>
      </c>
      <c r="S8" s="687" t="s">
        <v>436</v>
      </c>
      <c r="T8" s="687" t="s">
        <v>513</v>
      </c>
      <c r="U8" s="687" t="s">
        <v>430</v>
      </c>
      <c r="V8" s="442"/>
      <c r="W8" s="688" t="s">
        <v>218</v>
      </c>
      <c r="X8" s="688" t="s">
        <v>486</v>
      </c>
      <c r="Y8" s="688" t="s">
        <v>487</v>
      </c>
      <c r="Z8" s="688" t="s">
        <v>52</v>
      </c>
      <c r="AA8" s="688" t="s">
        <v>488</v>
      </c>
      <c r="AB8" s="688" t="s">
        <v>281</v>
      </c>
      <c r="AC8" s="688" t="s">
        <v>283</v>
      </c>
      <c r="AD8" s="688" t="s">
        <v>489</v>
      </c>
      <c r="AE8" s="688" t="s">
        <v>498</v>
      </c>
      <c r="AF8" s="442"/>
      <c r="AG8" s="688" t="s">
        <v>497</v>
      </c>
      <c r="AH8" s="442"/>
      <c r="AI8" s="687" t="s">
        <v>437</v>
      </c>
      <c r="AJ8" s="687" t="s">
        <v>534</v>
      </c>
      <c r="AK8" s="687" t="s">
        <v>433</v>
      </c>
    </row>
    <row r="9" spans="2:86" s="466" customFormat="1" ht="51" x14ac:dyDescent="0.25">
      <c r="B9" s="690"/>
      <c r="C9" s="520"/>
      <c r="D9" s="688"/>
      <c r="E9" s="508" t="s">
        <v>630</v>
      </c>
      <c r="F9" s="508" t="s">
        <v>632</v>
      </c>
      <c r="G9" s="520"/>
      <c r="H9" s="509" t="s">
        <v>444</v>
      </c>
      <c r="I9" s="508" t="s">
        <v>633</v>
      </c>
      <c r="J9" s="520"/>
      <c r="K9" s="689"/>
      <c r="L9" s="689"/>
      <c r="M9" s="689"/>
      <c r="N9" s="689"/>
      <c r="O9" s="689"/>
      <c r="P9" s="689"/>
      <c r="Q9" s="689"/>
      <c r="R9" s="689"/>
      <c r="S9" s="689"/>
      <c r="T9" s="689"/>
      <c r="U9" s="689"/>
      <c r="V9" s="520"/>
      <c r="W9" s="689"/>
      <c r="X9" s="689"/>
      <c r="Y9" s="689"/>
      <c r="Z9" s="689"/>
      <c r="AA9" s="689"/>
      <c r="AB9" s="689"/>
      <c r="AC9" s="689"/>
      <c r="AD9" s="689"/>
      <c r="AE9" s="689"/>
      <c r="AF9" s="520"/>
      <c r="AG9" s="689"/>
      <c r="AH9" s="520"/>
      <c r="AI9" s="688"/>
      <c r="AJ9" s="688"/>
      <c r="AK9" s="688"/>
    </row>
    <row r="10" spans="2:86" s="438" customFormat="1" ht="12" customHeight="1" x14ac:dyDescent="0.25">
      <c r="B10" s="690"/>
      <c r="C10" s="485"/>
      <c r="D10" s="689"/>
      <c r="E10" s="474">
        <f>Parâmetros!I27</f>
        <v>0.214</v>
      </c>
      <c r="F10" s="468">
        <f>Parâmetros!I28</f>
        <v>0.25</v>
      </c>
      <c r="G10" s="451"/>
      <c r="H10" s="707" t="s">
        <v>445</v>
      </c>
      <c r="I10" s="707"/>
      <c r="J10" s="465"/>
      <c r="K10" s="484">
        <f>Parâmetros!$I$29</f>
        <v>2</v>
      </c>
      <c r="L10" s="584">
        <f>Parâmetros!$I$30</f>
        <v>1</v>
      </c>
      <c r="M10" s="474">
        <f>Parâmetros!$I$31</f>
        <v>0.13800000000000001</v>
      </c>
      <c r="N10" s="584">
        <f>Parâmetros!$I$32</f>
        <v>2</v>
      </c>
      <c r="O10" s="584">
        <f>Parâmetros!$I$33</f>
        <v>2</v>
      </c>
      <c r="P10" s="584">
        <f>Parâmetros!$I$34</f>
        <v>2</v>
      </c>
      <c r="Q10" s="584">
        <f>Parâmetros!$I$35</f>
        <v>2</v>
      </c>
      <c r="R10" s="584">
        <f>Parâmetros!$I$36</f>
        <v>1</v>
      </c>
      <c r="S10" s="584">
        <f>Parâmetros!$I$37</f>
        <v>1</v>
      </c>
      <c r="T10" s="584">
        <f>Parâmetros!$I$38</f>
        <v>1</v>
      </c>
      <c r="U10" s="584">
        <f>Parâmetros!$I$39</f>
        <v>2</v>
      </c>
      <c r="V10" s="465"/>
      <c r="W10" s="438">
        <f>Parâmetros!$I$41</f>
        <v>2</v>
      </c>
      <c r="X10" s="438">
        <f>Parâmetros!$I$42</f>
        <v>0.5</v>
      </c>
      <c r="Y10" s="438">
        <f>Parâmetros!$I$43</f>
        <v>0.5</v>
      </c>
      <c r="Z10" s="438">
        <f>Parâmetros!$I$44</f>
        <v>0.5</v>
      </c>
      <c r="AA10" s="438">
        <f>Parâmetros!$I$45</f>
        <v>0.25</v>
      </c>
      <c r="AB10" s="438">
        <f>Parâmetros!$I$46</f>
        <v>1</v>
      </c>
      <c r="AC10" s="438">
        <f>Parâmetros!$I$47</f>
        <v>0.5</v>
      </c>
      <c r="AD10" s="438">
        <f>Parâmetros!$I$48</f>
        <v>0.2</v>
      </c>
      <c r="AE10" s="438">
        <f>Parâmetros!$I$49</f>
        <v>1</v>
      </c>
      <c r="AF10" s="465"/>
      <c r="AG10" s="484"/>
      <c r="AH10" s="465"/>
      <c r="AI10" s="688"/>
      <c r="AJ10" s="688"/>
      <c r="AK10" s="688"/>
    </row>
    <row r="11" spans="2:86" ht="24" customHeight="1" x14ac:dyDescent="0.2">
      <c r="B11" s="690"/>
      <c r="C11" s="485"/>
      <c r="D11" s="510" t="s">
        <v>519</v>
      </c>
      <c r="E11" s="510" t="s">
        <v>476</v>
      </c>
      <c r="F11" s="510" t="s">
        <v>477</v>
      </c>
      <c r="G11" s="465"/>
      <c r="H11" s="707"/>
      <c r="I11" s="707"/>
      <c r="J11" s="464"/>
      <c r="K11" s="484" t="s">
        <v>485</v>
      </c>
      <c r="L11" s="484" t="s">
        <v>485</v>
      </c>
      <c r="M11" s="484" t="s">
        <v>434</v>
      </c>
      <c r="N11" s="484" t="s">
        <v>485</v>
      </c>
      <c r="O11" s="484" t="s">
        <v>485</v>
      </c>
      <c r="P11" s="484" t="s">
        <v>485</v>
      </c>
      <c r="Q11" s="484" t="s">
        <v>485</v>
      </c>
      <c r="R11" s="484" t="s">
        <v>485</v>
      </c>
      <c r="S11" s="484" t="s">
        <v>485</v>
      </c>
      <c r="T11" s="504" t="s">
        <v>485</v>
      </c>
      <c r="U11" s="484" t="s">
        <v>485</v>
      </c>
      <c r="V11" s="440"/>
      <c r="W11" s="484" t="s">
        <v>490</v>
      </c>
      <c r="X11" s="484" t="s">
        <v>490</v>
      </c>
      <c r="Y11" s="484" t="s">
        <v>490</v>
      </c>
      <c r="Z11" s="484" t="s">
        <v>490</v>
      </c>
      <c r="AA11" s="484" t="s">
        <v>490</v>
      </c>
      <c r="AB11" s="484" t="s">
        <v>490</v>
      </c>
      <c r="AC11" s="484" t="s">
        <v>490</v>
      </c>
      <c r="AD11" s="484" t="s">
        <v>490</v>
      </c>
      <c r="AE11" s="484" t="s">
        <v>490</v>
      </c>
      <c r="AF11" s="442"/>
      <c r="AG11" s="484" t="s">
        <v>490</v>
      </c>
      <c r="AH11" s="442"/>
      <c r="AI11" s="689"/>
      <c r="AJ11" s="689"/>
      <c r="AK11" s="689"/>
    </row>
    <row r="12" spans="2:86" ht="5.0999999999999996" customHeight="1" x14ac:dyDescent="0.2">
      <c r="D12" s="433"/>
      <c r="E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row>
    <row r="13" spans="2:86" s="434" customFormat="1" x14ac:dyDescent="0.2">
      <c r="B13" s="478" t="s">
        <v>21</v>
      </c>
      <c r="C13" s="454"/>
      <c r="D13" s="472">
        <f>SUM(D15:D64)</f>
        <v>0</v>
      </c>
      <c r="E13" s="472">
        <f t="shared" ref="E13:F13" si="0">SUM(E15:E64)</f>
        <v>0</v>
      </c>
      <c r="F13" s="472">
        <f t="shared" si="0"/>
        <v>0</v>
      </c>
      <c r="G13" s="452"/>
      <c r="H13" s="503">
        <f>IF(I13=0,0,I13/F13)</f>
        <v>0</v>
      </c>
      <c r="I13" s="472">
        <f t="shared" ref="I13:AD13" si="1">SUM(I15:I64)</f>
        <v>0</v>
      </c>
      <c r="J13" s="446"/>
      <c r="K13" s="472">
        <f t="shared" si="1"/>
        <v>0</v>
      </c>
      <c r="L13" s="472">
        <f t="shared" si="1"/>
        <v>0</v>
      </c>
      <c r="M13" s="472">
        <f t="shared" si="1"/>
        <v>0</v>
      </c>
      <c r="N13" s="472">
        <f t="shared" si="1"/>
        <v>0</v>
      </c>
      <c r="O13" s="472">
        <f t="shared" si="1"/>
        <v>0</v>
      </c>
      <c r="P13" s="472">
        <f t="shared" si="1"/>
        <v>0</v>
      </c>
      <c r="Q13" s="472">
        <f>SUM(Q15:Q64)</f>
        <v>0</v>
      </c>
      <c r="R13" s="472">
        <f>SUM(R15:R64)</f>
        <v>0</v>
      </c>
      <c r="S13" s="472">
        <f t="shared" si="1"/>
        <v>0</v>
      </c>
      <c r="T13" s="472">
        <f t="shared" si="1"/>
        <v>0</v>
      </c>
      <c r="U13" s="472">
        <f t="shared" si="1"/>
        <v>0</v>
      </c>
      <c r="V13" s="444"/>
      <c r="W13" s="472">
        <f t="shared" si="1"/>
        <v>0</v>
      </c>
      <c r="X13" s="472">
        <f t="shared" si="1"/>
        <v>0</v>
      </c>
      <c r="Y13" s="472">
        <f t="shared" si="1"/>
        <v>0</v>
      </c>
      <c r="Z13" s="472">
        <f t="shared" si="1"/>
        <v>0</v>
      </c>
      <c r="AA13" s="472">
        <f t="shared" si="1"/>
        <v>0</v>
      </c>
      <c r="AB13" s="472">
        <f t="shared" si="1"/>
        <v>0</v>
      </c>
      <c r="AC13" s="472">
        <f t="shared" si="1"/>
        <v>0</v>
      </c>
      <c r="AD13" s="472">
        <f t="shared" si="1"/>
        <v>0</v>
      </c>
      <c r="AE13" s="472">
        <f>SUM(AE15:AE64)</f>
        <v>0</v>
      </c>
      <c r="AF13" s="444"/>
      <c r="AG13" s="472">
        <f>SUM(AG15:AG64)</f>
        <v>0</v>
      </c>
      <c r="AH13" s="444"/>
      <c r="AI13" s="472">
        <f t="shared" ref="AI13:AK13" si="2">SUM(AI15:AI64)</f>
        <v>0</v>
      </c>
      <c r="AJ13" s="472">
        <f t="shared" si="2"/>
        <v>0</v>
      </c>
      <c r="AK13" s="472">
        <f t="shared" si="2"/>
        <v>0</v>
      </c>
    </row>
    <row r="14" spans="2:86" ht="5.0999999999999996" customHeight="1" x14ac:dyDescent="0.2">
      <c r="D14" s="433"/>
      <c r="E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row>
    <row r="15" spans="2:86" ht="12.75" customHeight="1" x14ac:dyDescent="0.2">
      <c r="B15" s="477" t="str">
        <f>IF(BasePop.!B20="","",BasePop.!B20)</f>
        <v/>
      </c>
      <c r="C15" s="453"/>
      <c r="D15" s="470">
        <f>BasePop.!L20</f>
        <v>0</v>
      </c>
      <c r="E15" s="471">
        <f>D15*$E$10</f>
        <v>0</v>
      </c>
      <c r="F15" s="470">
        <f>E15*$F$10</f>
        <v>0</v>
      </c>
      <c r="G15" s="445"/>
      <c r="H15" s="536">
        <v>1</v>
      </c>
      <c r="I15" s="471">
        <f>F15*H15</f>
        <v>0</v>
      </c>
      <c r="J15" s="446"/>
      <c r="K15" s="470">
        <f>I15*$K$10</f>
        <v>0</v>
      </c>
      <c r="L15" s="470">
        <f t="shared" ref="L15:L46" si="3">I15*$L$10</f>
        <v>0</v>
      </c>
      <c r="M15" s="470">
        <f t="shared" ref="M15:M46" si="4">I15*$M$10</f>
        <v>0</v>
      </c>
      <c r="N15" s="470">
        <f t="shared" ref="N15:N46" si="5">I15*$N$10</f>
        <v>0</v>
      </c>
      <c r="O15" s="470">
        <f t="shared" ref="O15:O46" si="6">I15*$O$10</f>
        <v>0</v>
      </c>
      <c r="P15" s="470">
        <f t="shared" ref="P15:P46" si="7">I15*$P$10</f>
        <v>0</v>
      </c>
      <c r="Q15" s="470">
        <f t="shared" ref="Q15:Q46" si="8">I15*$Q$10</f>
        <v>0</v>
      </c>
      <c r="R15" s="470">
        <f t="shared" ref="R15:R46" si="9">I15*$R$10</f>
        <v>0</v>
      </c>
      <c r="S15" s="470">
        <f t="shared" ref="S15:S46" si="10">I15*$S$10</f>
        <v>0</v>
      </c>
      <c r="T15" s="470">
        <f t="shared" ref="T15:T46" si="11">I15*$T$10</f>
        <v>0</v>
      </c>
      <c r="U15" s="470">
        <f t="shared" ref="U15:U46" si="12">I15*$U$10</f>
        <v>0</v>
      </c>
      <c r="V15" s="443"/>
      <c r="W15" s="470">
        <f t="shared" ref="W15:W46" si="13">I15*$W$10</f>
        <v>0</v>
      </c>
      <c r="X15" s="470">
        <f t="shared" ref="X15:X46" si="14">I15*$X$10</f>
        <v>0</v>
      </c>
      <c r="Y15" s="470">
        <f t="shared" ref="Y15:Y46" si="15">I15*$Y$10</f>
        <v>0</v>
      </c>
      <c r="Z15" s="470">
        <f t="shared" ref="Z15:Z46" si="16">I15*$Z$10</f>
        <v>0</v>
      </c>
      <c r="AA15" s="470">
        <f t="shared" ref="AA15:AA46" si="17">I15*$AA$10</f>
        <v>0</v>
      </c>
      <c r="AB15" s="470">
        <f t="shared" ref="AB15:AB46" si="18">I15*$AB$10</f>
        <v>0</v>
      </c>
      <c r="AC15" s="473">
        <f t="shared" ref="AC15:AC46" si="19">I15*$AC$10</f>
        <v>0</v>
      </c>
      <c r="AD15" s="473">
        <f t="shared" ref="AD15:AD46" si="20">I15*$AD$10</f>
        <v>0</v>
      </c>
      <c r="AE15" s="473">
        <f t="shared" ref="AE15:AE46" si="21">I15*$AE$10</f>
        <v>0</v>
      </c>
      <c r="AF15" s="443"/>
      <c r="AG15" s="473">
        <f t="shared" ref="AG15:AG46" si="22">H15*$AG$10</f>
        <v>0</v>
      </c>
      <c r="AH15" s="443"/>
      <c r="AI15" s="470">
        <f t="shared" ref="AI15:AI46" si="23">SUM(K15:U15)</f>
        <v>0</v>
      </c>
      <c r="AJ15" s="470">
        <f>SUM(W15:AG15)</f>
        <v>0</v>
      </c>
      <c r="AK15" s="470">
        <f>SUM(AI15:AJ15)</f>
        <v>0</v>
      </c>
    </row>
    <row r="16" spans="2:86" x14ac:dyDescent="0.2">
      <c r="B16" s="477" t="str">
        <f>IF(BasePop.!B21="","",BasePop.!B21)</f>
        <v/>
      </c>
      <c r="C16" s="453"/>
      <c r="D16" s="470">
        <f>BasePop.!L21</f>
        <v>0</v>
      </c>
      <c r="E16" s="471">
        <f t="shared" ref="E16:E64" si="24">D16*$E$10</f>
        <v>0</v>
      </c>
      <c r="F16" s="470">
        <f>E16*$F$10</f>
        <v>0</v>
      </c>
      <c r="G16" s="445"/>
      <c r="H16" s="536">
        <v>1</v>
      </c>
      <c r="I16" s="471">
        <f t="shared" ref="I16:I64" si="25">F16*H16</f>
        <v>0</v>
      </c>
      <c r="J16" s="446"/>
      <c r="K16" s="470">
        <f t="shared" ref="K16:K64" si="26">I16*$K$10</f>
        <v>0</v>
      </c>
      <c r="L16" s="470">
        <f t="shared" si="3"/>
        <v>0</v>
      </c>
      <c r="M16" s="470">
        <f t="shared" si="4"/>
        <v>0</v>
      </c>
      <c r="N16" s="470">
        <f t="shared" si="5"/>
        <v>0</v>
      </c>
      <c r="O16" s="470">
        <f t="shared" si="6"/>
        <v>0</v>
      </c>
      <c r="P16" s="470">
        <f t="shared" si="7"/>
        <v>0</v>
      </c>
      <c r="Q16" s="470">
        <f t="shared" si="8"/>
        <v>0</v>
      </c>
      <c r="R16" s="470">
        <f t="shared" si="9"/>
        <v>0</v>
      </c>
      <c r="S16" s="470">
        <f t="shared" si="10"/>
        <v>0</v>
      </c>
      <c r="T16" s="470">
        <f t="shared" si="11"/>
        <v>0</v>
      </c>
      <c r="U16" s="470">
        <f t="shared" si="12"/>
        <v>0</v>
      </c>
      <c r="V16" s="443"/>
      <c r="W16" s="470">
        <f t="shared" si="13"/>
        <v>0</v>
      </c>
      <c r="X16" s="470">
        <f t="shared" si="14"/>
        <v>0</v>
      </c>
      <c r="Y16" s="470">
        <f t="shared" si="15"/>
        <v>0</v>
      </c>
      <c r="Z16" s="470">
        <f t="shared" si="16"/>
        <v>0</v>
      </c>
      <c r="AA16" s="470">
        <f t="shared" si="17"/>
        <v>0</v>
      </c>
      <c r="AB16" s="470">
        <f t="shared" si="18"/>
        <v>0</v>
      </c>
      <c r="AC16" s="473">
        <f t="shared" si="19"/>
        <v>0</v>
      </c>
      <c r="AD16" s="473">
        <f t="shared" si="20"/>
        <v>0</v>
      </c>
      <c r="AE16" s="473">
        <f t="shared" si="21"/>
        <v>0</v>
      </c>
      <c r="AF16" s="443"/>
      <c r="AG16" s="473">
        <f t="shared" si="22"/>
        <v>0</v>
      </c>
      <c r="AH16" s="443"/>
      <c r="AI16" s="470">
        <f t="shared" si="23"/>
        <v>0</v>
      </c>
      <c r="AJ16" s="470">
        <f t="shared" ref="AJ16:AJ64" si="27">SUM(W16:AG16)</f>
        <v>0</v>
      </c>
      <c r="AK16" s="470">
        <f t="shared" ref="AK16:AK64" si="28">SUM(AI16:AJ16)</f>
        <v>0</v>
      </c>
    </row>
    <row r="17" spans="2:37" x14ac:dyDescent="0.2">
      <c r="B17" s="477" t="str">
        <f>IF(BasePop.!B22="","",BasePop.!B22)</f>
        <v/>
      </c>
      <c r="C17" s="453"/>
      <c r="D17" s="470">
        <f>BasePop.!L22</f>
        <v>0</v>
      </c>
      <c r="E17" s="471">
        <f t="shared" si="24"/>
        <v>0</v>
      </c>
      <c r="F17" s="470">
        <f t="shared" ref="F17:F64" si="29">E17*$F$10</f>
        <v>0</v>
      </c>
      <c r="G17" s="445"/>
      <c r="H17" s="536">
        <v>1</v>
      </c>
      <c r="I17" s="471">
        <f t="shared" si="25"/>
        <v>0</v>
      </c>
      <c r="J17" s="446"/>
      <c r="K17" s="470">
        <f t="shared" si="26"/>
        <v>0</v>
      </c>
      <c r="L17" s="470">
        <f t="shared" si="3"/>
        <v>0</v>
      </c>
      <c r="M17" s="470">
        <f t="shared" si="4"/>
        <v>0</v>
      </c>
      <c r="N17" s="470">
        <f t="shared" si="5"/>
        <v>0</v>
      </c>
      <c r="O17" s="470">
        <f t="shared" si="6"/>
        <v>0</v>
      </c>
      <c r="P17" s="470">
        <f t="shared" si="7"/>
        <v>0</v>
      </c>
      <c r="Q17" s="470">
        <f t="shared" si="8"/>
        <v>0</v>
      </c>
      <c r="R17" s="470">
        <f t="shared" si="9"/>
        <v>0</v>
      </c>
      <c r="S17" s="470">
        <f t="shared" si="10"/>
        <v>0</v>
      </c>
      <c r="T17" s="470">
        <f t="shared" si="11"/>
        <v>0</v>
      </c>
      <c r="U17" s="470">
        <f t="shared" si="12"/>
        <v>0</v>
      </c>
      <c r="V17" s="443"/>
      <c r="W17" s="470">
        <f t="shared" si="13"/>
        <v>0</v>
      </c>
      <c r="X17" s="470">
        <f t="shared" si="14"/>
        <v>0</v>
      </c>
      <c r="Y17" s="470">
        <f t="shared" si="15"/>
        <v>0</v>
      </c>
      <c r="Z17" s="470">
        <f t="shared" si="16"/>
        <v>0</v>
      </c>
      <c r="AA17" s="470">
        <f t="shared" si="17"/>
        <v>0</v>
      </c>
      <c r="AB17" s="470">
        <f t="shared" si="18"/>
        <v>0</v>
      </c>
      <c r="AC17" s="473">
        <f t="shared" si="19"/>
        <v>0</v>
      </c>
      <c r="AD17" s="473">
        <f t="shared" si="20"/>
        <v>0</v>
      </c>
      <c r="AE17" s="473">
        <f t="shared" si="21"/>
        <v>0</v>
      </c>
      <c r="AF17" s="443"/>
      <c r="AG17" s="473">
        <f t="shared" si="22"/>
        <v>0</v>
      </c>
      <c r="AH17" s="443"/>
      <c r="AI17" s="470">
        <f t="shared" si="23"/>
        <v>0</v>
      </c>
      <c r="AJ17" s="470">
        <f t="shared" si="27"/>
        <v>0</v>
      </c>
      <c r="AK17" s="470">
        <f t="shared" si="28"/>
        <v>0</v>
      </c>
    </row>
    <row r="18" spans="2:37" x14ac:dyDescent="0.2">
      <c r="B18" s="477" t="str">
        <f>IF(BasePop.!B23="","",BasePop.!B23)</f>
        <v/>
      </c>
      <c r="C18" s="453"/>
      <c r="D18" s="470">
        <f>BasePop.!L23</f>
        <v>0</v>
      </c>
      <c r="E18" s="471">
        <f t="shared" si="24"/>
        <v>0</v>
      </c>
      <c r="F18" s="470">
        <f t="shared" si="29"/>
        <v>0</v>
      </c>
      <c r="G18" s="445"/>
      <c r="H18" s="536">
        <v>1</v>
      </c>
      <c r="I18" s="471">
        <f t="shared" si="25"/>
        <v>0</v>
      </c>
      <c r="J18" s="446"/>
      <c r="K18" s="470">
        <f t="shared" si="26"/>
        <v>0</v>
      </c>
      <c r="L18" s="470">
        <f t="shared" si="3"/>
        <v>0</v>
      </c>
      <c r="M18" s="470">
        <f t="shared" si="4"/>
        <v>0</v>
      </c>
      <c r="N18" s="470">
        <f t="shared" si="5"/>
        <v>0</v>
      </c>
      <c r="O18" s="470">
        <f t="shared" si="6"/>
        <v>0</v>
      </c>
      <c r="P18" s="470">
        <f t="shared" si="7"/>
        <v>0</v>
      </c>
      <c r="Q18" s="470">
        <f t="shared" si="8"/>
        <v>0</v>
      </c>
      <c r="R18" s="470">
        <f t="shared" si="9"/>
        <v>0</v>
      </c>
      <c r="S18" s="470">
        <f t="shared" si="10"/>
        <v>0</v>
      </c>
      <c r="T18" s="470">
        <f t="shared" si="11"/>
        <v>0</v>
      </c>
      <c r="U18" s="470">
        <f t="shared" si="12"/>
        <v>0</v>
      </c>
      <c r="V18" s="443"/>
      <c r="W18" s="470">
        <f t="shared" si="13"/>
        <v>0</v>
      </c>
      <c r="X18" s="470">
        <f t="shared" si="14"/>
        <v>0</v>
      </c>
      <c r="Y18" s="470">
        <f t="shared" si="15"/>
        <v>0</v>
      </c>
      <c r="Z18" s="470">
        <f t="shared" si="16"/>
        <v>0</v>
      </c>
      <c r="AA18" s="470">
        <f t="shared" si="17"/>
        <v>0</v>
      </c>
      <c r="AB18" s="470">
        <f t="shared" si="18"/>
        <v>0</v>
      </c>
      <c r="AC18" s="473">
        <f t="shared" si="19"/>
        <v>0</v>
      </c>
      <c r="AD18" s="473">
        <f t="shared" si="20"/>
        <v>0</v>
      </c>
      <c r="AE18" s="473">
        <f t="shared" si="21"/>
        <v>0</v>
      </c>
      <c r="AF18" s="443"/>
      <c r="AG18" s="473">
        <f t="shared" si="22"/>
        <v>0</v>
      </c>
      <c r="AH18" s="443"/>
      <c r="AI18" s="470">
        <f t="shared" si="23"/>
        <v>0</v>
      </c>
      <c r="AJ18" s="470">
        <f t="shared" si="27"/>
        <v>0</v>
      </c>
      <c r="AK18" s="470">
        <f t="shared" si="28"/>
        <v>0</v>
      </c>
    </row>
    <row r="19" spans="2:37" x14ac:dyDescent="0.2">
      <c r="B19" s="477" t="str">
        <f>IF(BasePop.!B24="","",BasePop.!B24)</f>
        <v/>
      </c>
      <c r="C19" s="453"/>
      <c r="D19" s="470">
        <f>BasePop.!L24</f>
        <v>0</v>
      </c>
      <c r="E19" s="471">
        <f t="shared" si="24"/>
        <v>0</v>
      </c>
      <c r="F19" s="470">
        <f t="shared" si="29"/>
        <v>0</v>
      </c>
      <c r="G19" s="445"/>
      <c r="H19" s="536">
        <v>1</v>
      </c>
      <c r="I19" s="471">
        <f t="shared" si="25"/>
        <v>0</v>
      </c>
      <c r="J19" s="446"/>
      <c r="K19" s="470">
        <f t="shared" si="26"/>
        <v>0</v>
      </c>
      <c r="L19" s="470">
        <f t="shared" si="3"/>
        <v>0</v>
      </c>
      <c r="M19" s="470">
        <f t="shared" si="4"/>
        <v>0</v>
      </c>
      <c r="N19" s="470">
        <f t="shared" si="5"/>
        <v>0</v>
      </c>
      <c r="O19" s="470">
        <f t="shared" si="6"/>
        <v>0</v>
      </c>
      <c r="P19" s="470">
        <f t="shared" si="7"/>
        <v>0</v>
      </c>
      <c r="Q19" s="470">
        <f t="shared" si="8"/>
        <v>0</v>
      </c>
      <c r="R19" s="470">
        <f t="shared" si="9"/>
        <v>0</v>
      </c>
      <c r="S19" s="470">
        <f t="shared" si="10"/>
        <v>0</v>
      </c>
      <c r="T19" s="470">
        <f t="shared" si="11"/>
        <v>0</v>
      </c>
      <c r="U19" s="470">
        <f t="shared" si="12"/>
        <v>0</v>
      </c>
      <c r="V19" s="443"/>
      <c r="W19" s="470">
        <f t="shared" si="13"/>
        <v>0</v>
      </c>
      <c r="X19" s="470">
        <f t="shared" si="14"/>
        <v>0</v>
      </c>
      <c r="Y19" s="470">
        <f t="shared" si="15"/>
        <v>0</v>
      </c>
      <c r="Z19" s="470">
        <f t="shared" si="16"/>
        <v>0</v>
      </c>
      <c r="AA19" s="470">
        <f t="shared" si="17"/>
        <v>0</v>
      </c>
      <c r="AB19" s="470">
        <f t="shared" si="18"/>
        <v>0</v>
      </c>
      <c r="AC19" s="473">
        <f t="shared" si="19"/>
        <v>0</v>
      </c>
      <c r="AD19" s="473">
        <f t="shared" si="20"/>
        <v>0</v>
      </c>
      <c r="AE19" s="473">
        <f t="shared" si="21"/>
        <v>0</v>
      </c>
      <c r="AF19" s="443"/>
      <c r="AG19" s="473">
        <f t="shared" si="22"/>
        <v>0</v>
      </c>
      <c r="AH19" s="443"/>
      <c r="AI19" s="470">
        <f t="shared" si="23"/>
        <v>0</v>
      </c>
      <c r="AJ19" s="470">
        <f t="shared" si="27"/>
        <v>0</v>
      </c>
      <c r="AK19" s="470">
        <f t="shared" si="28"/>
        <v>0</v>
      </c>
    </row>
    <row r="20" spans="2:37" x14ac:dyDescent="0.2">
      <c r="B20" s="477" t="str">
        <f>IF(BasePop.!B25="","",BasePop.!B25)</f>
        <v/>
      </c>
      <c r="C20" s="453"/>
      <c r="D20" s="470">
        <f>BasePop.!L25</f>
        <v>0</v>
      </c>
      <c r="E20" s="471">
        <f t="shared" si="24"/>
        <v>0</v>
      </c>
      <c r="F20" s="470">
        <f t="shared" si="29"/>
        <v>0</v>
      </c>
      <c r="G20" s="445"/>
      <c r="H20" s="536">
        <v>1</v>
      </c>
      <c r="I20" s="471">
        <f t="shared" si="25"/>
        <v>0</v>
      </c>
      <c r="J20" s="446"/>
      <c r="K20" s="470">
        <f t="shared" si="26"/>
        <v>0</v>
      </c>
      <c r="L20" s="470">
        <f t="shared" si="3"/>
        <v>0</v>
      </c>
      <c r="M20" s="470">
        <f t="shared" si="4"/>
        <v>0</v>
      </c>
      <c r="N20" s="470">
        <f t="shared" si="5"/>
        <v>0</v>
      </c>
      <c r="O20" s="470">
        <f t="shared" si="6"/>
        <v>0</v>
      </c>
      <c r="P20" s="470">
        <f t="shared" si="7"/>
        <v>0</v>
      </c>
      <c r="Q20" s="470">
        <f t="shared" si="8"/>
        <v>0</v>
      </c>
      <c r="R20" s="470">
        <f t="shared" si="9"/>
        <v>0</v>
      </c>
      <c r="S20" s="470">
        <f t="shared" si="10"/>
        <v>0</v>
      </c>
      <c r="T20" s="470">
        <f t="shared" si="11"/>
        <v>0</v>
      </c>
      <c r="U20" s="470">
        <f t="shared" si="12"/>
        <v>0</v>
      </c>
      <c r="V20" s="443"/>
      <c r="W20" s="470">
        <f t="shared" si="13"/>
        <v>0</v>
      </c>
      <c r="X20" s="470">
        <f t="shared" si="14"/>
        <v>0</v>
      </c>
      <c r="Y20" s="470">
        <f t="shared" si="15"/>
        <v>0</v>
      </c>
      <c r="Z20" s="470">
        <f t="shared" si="16"/>
        <v>0</v>
      </c>
      <c r="AA20" s="470">
        <f t="shared" si="17"/>
        <v>0</v>
      </c>
      <c r="AB20" s="470">
        <f t="shared" si="18"/>
        <v>0</v>
      </c>
      <c r="AC20" s="473">
        <f t="shared" si="19"/>
        <v>0</v>
      </c>
      <c r="AD20" s="473">
        <f t="shared" si="20"/>
        <v>0</v>
      </c>
      <c r="AE20" s="473">
        <f t="shared" si="21"/>
        <v>0</v>
      </c>
      <c r="AF20" s="443"/>
      <c r="AG20" s="473">
        <f t="shared" si="22"/>
        <v>0</v>
      </c>
      <c r="AH20" s="443"/>
      <c r="AI20" s="470">
        <f t="shared" si="23"/>
        <v>0</v>
      </c>
      <c r="AJ20" s="470">
        <f t="shared" si="27"/>
        <v>0</v>
      </c>
      <c r="AK20" s="470">
        <f t="shared" si="28"/>
        <v>0</v>
      </c>
    </row>
    <row r="21" spans="2:37" x14ac:dyDescent="0.2">
      <c r="B21" s="477" t="str">
        <f>IF(BasePop.!B26="","",BasePop.!B26)</f>
        <v/>
      </c>
      <c r="C21" s="453"/>
      <c r="D21" s="470">
        <f>BasePop.!L26</f>
        <v>0</v>
      </c>
      <c r="E21" s="471">
        <f t="shared" si="24"/>
        <v>0</v>
      </c>
      <c r="F21" s="470">
        <f t="shared" si="29"/>
        <v>0</v>
      </c>
      <c r="G21" s="445"/>
      <c r="H21" s="536">
        <v>1</v>
      </c>
      <c r="I21" s="471">
        <f t="shared" si="25"/>
        <v>0</v>
      </c>
      <c r="J21" s="446"/>
      <c r="K21" s="470">
        <f t="shared" si="26"/>
        <v>0</v>
      </c>
      <c r="L21" s="470">
        <f t="shared" si="3"/>
        <v>0</v>
      </c>
      <c r="M21" s="470">
        <f t="shared" si="4"/>
        <v>0</v>
      </c>
      <c r="N21" s="470">
        <f t="shared" si="5"/>
        <v>0</v>
      </c>
      <c r="O21" s="470">
        <f t="shared" si="6"/>
        <v>0</v>
      </c>
      <c r="P21" s="470">
        <f t="shared" si="7"/>
        <v>0</v>
      </c>
      <c r="Q21" s="470">
        <f t="shared" si="8"/>
        <v>0</v>
      </c>
      <c r="R21" s="470">
        <f t="shared" si="9"/>
        <v>0</v>
      </c>
      <c r="S21" s="470">
        <f t="shared" si="10"/>
        <v>0</v>
      </c>
      <c r="T21" s="470">
        <f t="shared" si="11"/>
        <v>0</v>
      </c>
      <c r="U21" s="470">
        <f t="shared" si="12"/>
        <v>0</v>
      </c>
      <c r="V21" s="443"/>
      <c r="W21" s="470">
        <f t="shared" si="13"/>
        <v>0</v>
      </c>
      <c r="X21" s="470">
        <f t="shared" si="14"/>
        <v>0</v>
      </c>
      <c r="Y21" s="470">
        <f t="shared" si="15"/>
        <v>0</v>
      </c>
      <c r="Z21" s="470">
        <f t="shared" si="16"/>
        <v>0</v>
      </c>
      <c r="AA21" s="470">
        <f t="shared" si="17"/>
        <v>0</v>
      </c>
      <c r="AB21" s="470">
        <f t="shared" si="18"/>
        <v>0</v>
      </c>
      <c r="AC21" s="473">
        <f t="shared" si="19"/>
        <v>0</v>
      </c>
      <c r="AD21" s="473">
        <f t="shared" si="20"/>
        <v>0</v>
      </c>
      <c r="AE21" s="473">
        <f t="shared" si="21"/>
        <v>0</v>
      </c>
      <c r="AF21" s="443"/>
      <c r="AG21" s="473">
        <f t="shared" si="22"/>
        <v>0</v>
      </c>
      <c r="AH21" s="443"/>
      <c r="AI21" s="470">
        <f t="shared" si="23"/>
        <v>0</v>
      </c>
      <c r="AJ21" s="470">
        <f t="shared" si="27"/>
        <v>0</v>
      </c>
      <c r="AK21" s="470">
        <f t="shared" si="28"/>
        <v>0</v>
      </c>
    </row>
    <row r="22" spans="2:37" x14ac:dyDescent="0.2">
      <c r="B22" s="477" t="str">
        <f>IF(BasePop.!B27="","",BasePop.!B27)</f>
        <v/>
      </c>
      <c r="C22" s="453"/>
      <c r="D22" s="470">
        <f>BasePop.!L27</f>
        <v>0</v>
      </c>
      <c r="E22" s="471">
        <f t="shared" si="24"/>
        <v>0</v>
      </c>
      <c r="F22" s="470">
        <f t="shared" si="29"/>
        <v>0</v>
      </c>
      <c r="G22" s="445"/>
      <c r="H22" s="536">
        <v>1</v>
      </c>
      <c r="I22" s="471">
        <f t="shared" si="25"/>
        <v>0</v>
      </c>
      <c r="J22" s="446"/>
      <c r="K22" s="470">
        <f t="shared" si="26"/>
        <v>0</v>
      </c>
      <c r="L22" s="470">
        <f t="shared" si="3"/>
        <v>0</v>
      </c>
      <c r="M22" s="470">
        <f t="shared" si="4"/>
        <v>0</v>
      </c>
      <c r="N22" s="470">
        <f t="shared" si="5"/>
        <v>0</v>
      </c>
      <c r="O22" s="470">
        <f t="shared" si="6"/>
        <v>0</v>
      </c>
      <c r="P22" s="470">
        <f t="shared" si="7"/>
        <v>0</v>
      </c>
      <c r="Q22" s="470">
        <f t="shared" si="8"/>
        <v>0</v>
      </c>
      <c r="R22" s="470">
        <f t="shared" si="9"/>
        <v>0</v>
      </c>
      <c r="S22" s="470">
        <f t="shared" si="10"/>
        <v>0</v>
      </c>
      <c r="T22" s="470">
        <f t="shared" si="11"/>
        <v>0</v>
      </c>
      <c r="U22" s="470">
        <f t="shared" si="12"/>
        <v>0</v>
      </c>
      <c r="V22" s="443"/>
      <c r="W22" s="470">
        <f t="shared" si="13"/>
        <v>0</v>
      </c>
      <c r="X22" s="470">
        <f t="shared" si="14"/>
        <v>0</v>
      </c>
      <c r="Y22" s="470">
        <f t="shared" si="15"/>
        <v>0</v>
      </c>
      <c r="Z22" s="470">
        <f t="shared" si="16"/>
        <v>0</v>
      </c>
      <c r="AA22" s="470">
        <f t="shared" si="17"/>
        <v>0</v>
      </c>
      <c r="AB22" s="470">
        <f t="shared" si="18"/>
        <v>0</v>
      </c>
      <c r="AC22" s="473">
        <f t="shared" si="19"/>
        <v>0</v>
      </c>
      <c r="AD22" s="473">
        <f t="shared" si="20"/>
        <v>0</v>
      </c>
      <c r="AE22" s="473">
        <f t="shared" si="21"/>
        <v>0</v>
      </c>
      <c r="AF22" s="443"/>
      <c r="AG22" s="473">
        <f t="shared" si="22"/>
        <v>0</v>
      </c>
      <c r="AH22" s="443"/>
      <c r="AI22" s="470">
        <f t="shared" si="23"/>
        <v>0</v>
      </c>
      <c r="AJ22" s="470">
        <f t="shared" si="27"/>
        <v>0</v>
      </c>
      <c r="AK22" s="470">
        <f t="shared" si="28"/>
        <v>0</v>
      </c>
    </row>
    <row r="23" spans="2:37" x14ac:dyDescent="0.2">
      <c r="B23" s="477" t="str">
        <f>IF(BasePop.!B28="","",BasePop.!B28)</f>
        <v/>
      </c>
      <c r="C23" s="453"/>
      <c r="D23" s="470">
        <f>BasePop.!L28</f>
        <v>0</v>
      </c>
      <c r="E23" s="471">
        <f t="shared" si="24"/>
        <v>0</v>
      </c>
      <c r="F23" s="470">
        <f t="shared" si="29"/>
        <v>0</v>
      </c>
      <c r="G23" s="445"/>
      <c r="H23" s="536">
        <v>1</v>
      </c>
      <c r="I23" s="471">
        <f t="shared" si="25"/>
        <v>0</v>
      </c>
      <c r="J23" s="446"/>
      <c r="K23" s="470">
        <f t="shared" si="26"/>
        <v>0</v>
      </c>
      <c r="L23" s="470">
        <f t="shared" si="3"/>
        <v>0</v>
      </c>
      <c r="M23" s="470">
        <f t="shared" si="4"/>
        <v>0</v>
      </c>
      <c r="N23" s="470">
        <f t="shared" si="5"/>
        <v>0</v>
      </c>
      <c r="O23" s="470">
        <f t="shared" si="6"/>
        <v>0</v>
      </c>
      <c r="P23" s="470">
        <f t="shared" si="7"/>
        <v>0</v>
      </c>
      <c r="Q23" s="470">
        <f t="shared" si="8"/>
        <v>0</v>
      </c>
      <c r="R23" s="470">
        <f t="shared" si="9"/>
        <v>0</v>
      </c>
      <c r="S23" s="470">
        <f t="shared" si="10"/>
        <v>0</v>
      </c>
      <c r="T23" s="470">
        <f t="shared" si="11"/>
        <v>0</v>
      </c>
      <c r="U23" s="470">
        <f t="shared" si="12"/>
        <v>0</v>
      </c>
      <c r="V23" s="443"/>
      <c r="W23" s="470">
        <f t="shared" si="13"/>
        <v>0</v>
      </c>
      <c r="X23" s="470">
        <f t="shared" si="14"/>
        <v>0</v>
      </c>
      <c r="Y23" s="470">
        <f t="shared" si="15"/>
        <v>0</v>
      </c>
      <c r="Z23" s="470">
        <f t="shared" si="16"/>
        <v>0</v>
      </c>
      <c r="AA23" s="470">
        <f t="shared" si="17"/>
        <v>0</v>
      </c>
      <c r="AB23" s="470">
        <f t="shared" si="18"/>
        <v>0</v>
      </c>
      <c r="AC23" s="473">
        <f t="shared" si="19"/>
        <v>0</v>
      </c>
      <c r="AD23" s="473">
        <f t="shared" si="20"/>
        <v>0</v>
      </c>
      <c r="AE23" s="473">
        <f t="shared" si="21"/>
        <v>0</v>
      </c>
      <c r="AF23" s="443"/>
      <c r="AG23" s="473">
        <f t="shared" si="22"/>
        <v>0</v>
      </c>
      <c r="AH23" s="443"/>
      <c r="AI23" s="470">
        <f t="shared" si="23"/>
        <v>0</v>
      </c>
      <c r="AJ23" s="470">
        <f t="shared" si="27"/>
        <v>0</v>
      </c>
      <c r="AK23" s="470">
        <f t="shared" si="28"/>
        <v>0</v>
      </c>
    </row>
    <row r="24" spans="2:37" x14ac:dyDescent="0.2">
      <c r="B24" s="477" t="str">
        <f>IF(BasePop.!B29="","",BasePop.!B29)</f>
        <v/>
      </c>
      <c r="C24" s="453"/>
      <c r="D24" s="470">
        <f>BasePop.!L29</f>
        <v>0</v>
      </c>
      <c r="E24" s="471">
        <f t="shared" si="24"/>
        <v>0</v>
      </c>
      <c r="F24" s="470">
        <f t="shared" si="29"/>
        <v>0</v>
      </c>
      <c r="G24" s="445"/>
      <c r="H24" s="536">
        <v>1</v>
      </c>
      <c r="I24" s="471">
        <f t="shared" si="25"/>
        <v>0</v>
      </c>
      <c r="J24" s="446"/>
      <c r="K24" s="470">
        <f t="shared" si="26"/>
        <v>0</v>
      </c>
      <c r="L24" s="470">
        <f t="shared" si="3"/>
        <v>0</v>
      </c>
      <c r="M24" s="470">
        <f t="shared" si="4"/>
        <v>0</v>
      </c>
      <c r="N24" s="470">
        <f t="shared" si="5"/>
        <v>0</v>
      </c>
      <c r="O24" s="470">
        <f t="shared" si="6"/>
        <v>0</v>
      </c>
      <c r="P24" s="470">
        <f t="shared" si="7"/>
        <v>0</v>
      </c>
      <c r="Q24" s="470">
        <f t="shared" si="8"/>
        <v>0</v>
      </c>
      <c r="R24" s="470">
        <f t="shared" si="9"/>
        <v>0</v>
      </c>
      <c r="S24" s="470">
        <f t="shared" si="10"/>
        <v>0</v>
      </c>
      <c r="T24" s="470">
        <f t="shared" si="11"/>
        <v>0</v>
      </c>
      <c r="U24" s="470">
        <f t="shared" si="12"/>
        <v>0</v>
      </c>
      <c r="V24" s="443"/>
      <c r="W24" s="470">
        <f t="shared" si="13"/>
        <v>0</v>
      </c>
      <c r="X24" s="470">
        <f t="shared" si="14"/>
        <v>0</v>
      </c>
      <c r="Y24" s="470">
        <f t="shared" si="15"/>
        <v>0</v>
      </c>
      <c r="Z24" s="470">
        <f t="shared" si="16"/>
        <v>0</v>
      </c>
      <c r="AA24" s="470">
        <f t="shared" si="17"/>
        <v>0</v>
      </c>
      <c r="AB24" s="470">
        <f t="shared" si="18"/>
        <v>0</v>
      </c>
      <c r="AC24" s="473">
        <f t="shared" si="19"/>
        <v>0</v>
      </c>
      <c r="AD24" s="473">
        <f t="shared" si="20"/>
        <v>0</v>
      </c>
      <c r="AE24" s="473">
        <f t="shared" si="21"/>
        <v>0</v>
      </c>
      <c r="AF24" s="443"/>
      <c r="AG24" s="473">
        <f t="shared" si="22"/>
        <v>0</v>
      </c>
      <c r="AH24" s="443"/>
      <c r="AI24" s="470">
        <f t="shared" si="23"/>
        <v>0</v>
      </c>
      <c r="AJ24" s="470">
        <f t="shared" si="27"/>
        <v>0</v>
      </c>
      <c r="AK24" s="470">
        <f t="shared" si="28"/>
        <v>0</v>
      </c>
    </row>
    <row r="25" spans="2:37" x14ac:dyDescent="0.2">
      <c r="B25" s="477" t="str">
        <f>IF(BasePop.!B30="","",BasePop.!B30)</f>
        <v/>
      </c>
      <c r="C25" s="453"/>
      <c r="D25" s="470">
        <f>BasePop.!L30</f>
        <v>0</v>
      </c>
      <c r="E25" s="471">
        <f t="shared" si="24"/>
        <v>0</v>
      </c>
      <c r="F25" s="470">
        <f t="shared" si="29"/>
        <v>0</v>
      </c>
      <c r="G25" s="445"/>
      <c r="H25" s="536">
        <v>1</v>
      </c>
      <c r="I25" s="471">
        <f t="shared" si="25"/>
        <v>0</v>
      </c>
      <c r="J25" s="446"/>
      <c r="K25" s="470">
        <f t="shared" si="26"/>
        <v>0</v>
      </c>
      <c r="L25" s="470">
        <f t="shared" si="3"/>
        <v>0</v>
      </c>
      <c r="M25" s="470">
        <f t="shared" si="4"/>
        <v>0</v>
      </c>
      <c r="N25" s="470">
        <f t="shared" si="5"/>
        <v>0</v>
      </c>
      <c r="O25" s="470">
        <f t="shared" si="6"/>
        <v>0</v>
      </c>
      <c r="P25" s="470">
        <f t="shared" si="7"/>
        <v>0</v>
      </c>
      <c r="Q25" s="470">
        <f t="shared" si="8"/>
        <v>0</v>
      </c>
      <c r="R25" s="470">
        <f t="shared" si="9"/>
        <v>0</v>
      </c>
      <c r="S25" s="470">
        <f t="shared" si="10"/>
        <v>0</v>
      </c>
      <c r="T25" s="470">
        <f t="shared" si="11"/>
        <v>0</v>
      </c>
      <c r="U25" s="470">
        <f t="shared" si="12"/>
        <v>0</v>
      </c>
      <c r="V25" s="443"/>
      <c r="W25" s="470">
        <f t="shared" si="13"/>
        <v>0</v>
      </c>
      <c r="X25" s="470">
        <f t="shared" si="14"/>
        <v>0</v>
      </c>
      <c r="Y25" s="470">
        <f t="shared" si="15"/>
        <v>0</v>
      </c>
      <c r="Z25" s="470">
        <f t="shared" si="16"/>
        <v>0</v>
      </c>
      <c r="AA25" s="470">
        <f t="shared" si="17"/>
        <v>0</v>
      </c>
      <c r="AB25" s="470">
        <f t="shared" si="18"/>
        <v>0</v>
      </c>
      <c r="AC25" s="473">
        <f t="shared" si="19"/>
        <v>0</v>
      </c>
      <c r="AD25" s="473">
        <f t="shared" si="20"/>
        <v>0</v>
      </c>
      <c r="AE25" s="473">
        <f t="shared" si="21"/>
        <v>0</v>
      </c>
      <c r="AF25" s="443"/>
      <c r="AG25" s="473">
        <f t="shared" si="22"/>
        <v>0</v>
      </c>
      <c r="AH25" s="443"/>
      <c r="AI25" s="470">
        <f t="shared" si="23"/>
        <v>0</v>
      </c>
      <c r="AJ25" s="470">
        <f t="shared" si="27"/>
        <v>0</v>
      </c>
      <c r="AK25" s="470">
        <f t="shared" si="28"/>
        <v>0</v>
      </c>
    </row>
    <row r="26" spans="2:37" x14ac:dyDescent="0.2">
      <c r="B26" s="477" t="str">
        <f>IF(BasePop.!B31="","",BasePop.!B31)</f>
        <v/>
      </c>
      <c r="C26" s="453"/>
      <c r="D26" s="470">
        <f>BasePop.!L31</f>
        <v>0</v>
      </c>
      <c r="E26" s="471">
        <f t="shared" ref="E26:E49" si="30">D26*$E$10</f>
        <v>0</v>
      </c>
      <c r="F26" s="470">
        <f t="shared" ref="F26:F49" si="31">E26*$F$10</f>
        <v>0</v>
      </c>
      <c r="G26" s="445"/>
      <c r="H26" s="536"/>
      <c r="I26" s="471">
        <f t="shared" ref="I26:I49" si="32">F26*H26</f>
        <v>0</v>
      </c>
      <c r="J26" s="446"/>
      <c r="K26" s="470">
        <f t="shared" si="26"/>
        <v>0</v>
      </c>
      <c r="L26" s="470">
        <f t="shared" si="3"/>
        <v>0</v>
      </c>
      <c r="M26" s="470">
        <f t="shared" si="4"/>
        <v>0</v>
      </c>
      <c r="N26" s="470">
        <f t="shared" si="5"/>
        <v>0</v>
      </c>
      <c r="O26" s="470">
        <f t="shared" si="6"/>
        <v>0</v>
      </c>
      <c r="P26" s="470">
        <f t="shared" si="7"/>
        <v>0</v>
      </c>
      <c r="Q26" s="470">
        <f t="shared" si="8"/>
        <v>0</v>
      </c>
      <c r="R26" s="470">
        <f t="shared" si="9"/>
        <v>0</v>
      </c>
      <c r="S26" s="470">
        <f t="shared" si="10"/>
        <v>0</v>
      </c>
      <c r="T26" s="470">
        <f t="shared" si="11"/>
        <v>0</v>
      </c>
      <c r="U26" s="470">
        <f t="shared" si="12"/>
        <v>0</v>
      </c>
      <c r="V26" s="443"/>
      <c r="W26" s="470">
        <f t="shared" si="13"/>
        <v>0</v>
      </c>
      <c r="X26" s="470">
        <f t="shared" si="14"/>
        <v>0</v>
      </c>
      <c r="Y26" s="470">
        <f t="shared" si="15"/>
        <v>0</v>
      </c>
      <c r="Z26" s="470">
        <f t="shared" si="16"/>
        <v>0</v>
      </c>
      <c r="AA26" s="470">
        <f t="shared" si="17"/>
        <v>0</v>
      </c>
      <c r="AB26" s="470">
        <f t="shared" si="18"/>
        <v>0</v>
      </c>
      <c r="AC26" s="473">
        <f t="shared" si="19"/>
        <v>0</v>
      </c>
      <c r="AD26" s="473">
        <f t="shared" si="20"/>
        <v>0</v>
      </c>
      <c r="AE26" s="473">
        <f t="shared" si="21"/>
        <v>0</v>
      </c>
      <c r="AF26" s="443"/>
      <c r="AG26" s="473">
        <f t="shared" si="22"/>
        <v>0</v>
      </c>
      <c r="AH26" s="443"/>
      <c r="AI26" s="470">
        <f t="shared" si="23"/>
        <v>0</v>
      </c>
      <c r="AJ26" s="470">
        <f t="shared" ref="AJ26:AJ49" si="33">SUM(W26:AG26)</f>
        <v>0</v>
      </c>
      <c r="AK26" s="470">
        <f t="shared" ref="AK26:AK49" si="34">SUM(AI26:AJ26)</f>
        <v>0</v>
      </c>
    </row>
    <row r="27" spans="2:37" x14ac:dyDescent="0.2">
      <c r="B27" s="477" t="str">
        <f>IF(BasePop.!B32="","",BasePop.!B32)</f>
        <v/>
      </c>
      <c r="C27" s="453"/>
      <c r="D27" s="470">
        <f>BasePop.!L32</f>
        <v>0</v>
      </c>
      <c r="E27" s="471">
        <f t="shared" si="30"/>
        <v>0</v>
      </c>
      <c r="F27" s="470">
        <f t="shared" si="31"/>
        <v>0</v>
      </c>
      <c r="G27" s="445"/>
      <c r="H27" s="536"/>
      <c r="I27" s="471">
        <f t="shared" si="32"/>
        <v>0</v>
      </c>
      <c r="J27" s="446"/>
      <c r="K27" s="470">
        <f t="shared" si="26"/>
        <v>0</v>
      </c>
      <c r="L27" s="470">
        <f t="shared" si="3"/>
        <v>0</v>
      </c>
      <c r="M27" s="470">
        <f t="shared" si="4"/>
        <v>0</v>
      </c>
      <c r="N27" s="470">
        <f t="shared" si="5"/>
        <v>0</v>
      </c>
      <c r="O27" s="470">
        <f t="shared" si="6"/>
        <v>0</v>
      </c>
      <c r="P27" s="470">
        <f t="shared" si="7"/>
        <v>0</v>
      </c>
      <c r="Q27" s="470">
        <f t="shared" si="8"/>
        <v>0</v>
      </c>
      <c r="R27" s="470">
        <f t="shared" si="9"/>
        <v>0</v>
      </c>
      <c r="S27" s="470">
        <f t="shared" si="10"/>
        <v>0</v>
      </c>
      <c r="T27" s="470">
        <f t="shared" si="11"/>
        <v>0</v>
      </c>
      <c r="U27" s="470">
        <f t="shared" si="12"/>
        <v>0</v>
      </c>
      <c r="V27" s="443"/>
      <c r="W27" s="470">
        <f t="shared" si="13"/>
        <v>0</v>
      </c>
      <c r="X27" s="470">
        <f t="shared" si="14"/>
        <v>0</v>
      </c>
      <c r="Y27" s="470">
        <f t="shared" si="15"/>
        <v>0</v>
      </c>
      <c r="Z27" s="470">
        <f t="shared" si="16"/>
        <v>0</v>
      </c>
      <c r="AA27" s="470">
        <f t="shared" si="17"/>
        <v>0</v>
      </c>
      <c r="AB27" s="470">
        <f t="shared" si="18"/>
        <v>0</v>
      </c>
      <c r="AC27" s="473">
        <f t="shared" si="19"/>
        <v>0</v>
      </c>
      <c r="AD27" s="473">
        <f t="shared" si="20"/>
        <v>0</v>
      </c>
      <c r="AE27" s="473">
        <f t="shared" si="21"/>
        <v>0</v>
      </c>
      <c r="AF27" s="443"/>
      <c r="AG27" s="473">
        <f t="shared" si="22"/>
        <v>0</v>
      </c>
      <c r="AH27" s="443"/>
      <c r="AI27" s="470">
        <f t="shared" si="23"/>
        <v>0</v>
      </c>
      <c r="AJ27" s="470">
        <f t="shared" si="33"/>
        <v>0</v>
      </c>
      <c r="AK27" s="470">
        <f t="shared" si="34"/>
        <v>0</v>
      </c>
    </row>
    <row r="28" spans="2:37" x14ac:dyDescent="0.2">
      <c r="B28" s="477" t="str">
        <f>IF(BasePop.!B33="","",BasePop.!B33)</f>
        <v/>
      </c>
      <c r="C28" s="453"/>
      <c r="D28" s="470">
        <f>BasePop.!L33</f>
        <v>0</v>
      </c>
      <c r="E28" s="471">
        <f t="shared" si="30"/>
        <v>0</v>
      </c>
      <c r="F28" s="470">
        <f t="shared" si="31"/>
        <v>0</v>
      </c>
      <c r="G28" s="445"/>
      <c r="H28" s="536"/>
      <c r="I28" s="471">
        <f t="shared" si="32"/>
        <v>0</v>
      </c>
      <c r="J28" s="446"/>
      <c r="K28" s="470">
        <f t="shared" si="26"/>
        <v>0</v>
      </c>
      <c r="L28" s="470">
        <f t="shared" si="3"/>
        <v>0</v>
      </c>
      <c r="M28" s="470">
        <f t="shared" si="4"/>
        <v>0</v>
      </c>
      <c r="N28" s="470">
        <f t="shared" si="5"/>
        <v>0</v>
      </c>
      <c r="O28" s="470">
        <f t="shared" si="6"/>
        <v>0</v>
      </c>
      <c r="P28" s="470">
        <f t="shared" si="7"/>
        <v>0</v>
      </c>
      <c r="Q28" s="470">
        <f t="shared" si="8"/>
        <v>0</v>
      </c>
      <c r="R28" s="470">
        <f t="shared" si="9"/>
        <v>0</v>
      </c>
      <c r="S28" s="470">
        <f t="shared" si="10"/>
        <v>0</v>
      </c>
      <c r="T28" s="470">
        <f t="shared" si="11"/>
        <v>0</v>
      </c>
      <c r="U28" s="470">
        <f t="shared" si="12"/>
        <v>0</v>
      </c>
      <c r="V28" s="443"/>
      <c r="W28" s="470">
        <f t="shared" si="13"/>
        <v>0</v>
      </c>
      <c r="X28" s="470">
        <f t="shared" si="14"/>
        <v>0</v>
      </c>
      <c r="Y28" s="470">
        <f t="shared" si="15"/>
        <v>0</v>
      </c>
      <c r="Z28" s="470">
        <f t="shared" si="16"/>
        <v>0</v>
      </c>
      <c r="AA28" s="470">
        <f t="shared" si="17"/>
        <v>0</v>
      </c>
      <c r="AB28" s="470">
        <f t="shared" si="18"/>
        <v>0</v>
      </c>
      <c r="AC28" s="473">
        <f t="shared" si="19"/>
        <v>0</v>
      </c>
      <c r="AD28" s="473">
        <f t="shared" si="20"/>
        <v>0</v>
      </c>
      <c r="AE28" s="473">
        <f t="shared" si="21"/>
        <v>0</v>
      </c>
      <c r="AF28" s="443"/>
      <c r="AG28" s="473">
        <f t="shared" si="22"/>
        <v>0</v>
      </c>
      <c r="AH28" s="443"/>
      <c r="AI28" s="470">
        <f t="shared" si="23"/>
        <v>0</v>
      </c>
      <c r="AJ28" s="470">
        <f t="shared" si="33"/>
        <v>0</v>
      </c>
      <c r="AK28" s="470">
        <f t="shared" si="34"/>
        <v>0</v>
      </c>
    </row>
    <row r="29" spans="2:37" x14ac:dyDescent="0.2">
      <c r="B29" s="477" t="str">
        <f>IF(BasePop.!B34="","",BasePop.!B34)</f>
        <v/>
      </c>
      <c r="C29" s="453"/>
      <c r="D29" s="470">
        <f>BasePop.!L34</f>
        <v>0</v>
      </c>
      <c r="E29" s="471">
        <f t="shared" si="30"/>
        <v>0</v>
      </c>
      <c r="F29" s="470">
        <f t="shared" si="31"/>
        <v>0</v>
      </c>
      <c r="G29" s="445"/>
      <c r="H29" s="536"/>
      <c r="I29" s="471">
        <f t="shared" si="32"/>
        <v>0</v>
      </c>
      <c r="J29" s="446"/>
      <c r="K29" s="470">
        <f t="shared" si="26"/>
        <v>0</v>
      </c>
      <c r="L29" s="470">
        <f t="shared" si="3"/>
        <v>0</v>
      </c>
      <c r="M29" s="470">
        <f t="shared" si="4"/>
        <v>0</v>
      </c>
      <c r="N29" s="470">
        <f t="shared" si="5"/>
        <v>0</v>
      </c>
      <c r="O29" s="470">
        <f t="shared" si="6"/>
        <v>0</v>
      </c>
      <c r="P29" s="470">
        <f t="shared" si="7"/>
        <v>0</v>
      </c>
      <c r="Q29" s="470">
        <f t="shared" si="8"/>
        <v>0</v>
      </c>
      <c r="R29" s="470">
        <f t="shared" si="9"/>
        <v>0</v>
      </c>
      <c r="S29" s="470">
        <f t="shared" si="10"/>
        <v>0</v>
      </c>
      <c r="T29" s="470">
        <f t="shared" si="11"/>
        <v>0</v>
      </c>
      <c r="U29" s="470">
        <f t="shared" si="12"/>
        <v>0</v>
      </c>
      <c r="V29" s="443"/>
      <c r="W29" s="470">
        <f t="shared" si="13"/>
        <v>0</v>
      </c>
      <c r="X29" s="470">
        <f t="shared" si="14"/>
        <v>0</v>
      </c>
      <c r="Y29" s="470">
        <f t="shared" si="15"/>
        <v>0</v>
      </c>
      <c r="Z29" s="470">
        <f t="shared" si="16"/>
        <v>0</v>
      </c>
      <c r="AA29" s="470">
        <f t="shared" si="17"/>
        <v>0</v>
      </c>
      <c r="AB29" s="470">
        <f t="shared" si="18"/>
        <v>0</v>
      </c>
      <c r="AC29" s="473">
        <f t="shared" si="19"/>
        <v>0</v>
      </c>
      <c r="AD29" s="473">
        <f t="shared" si="20"/>
        <v>0</v>
      </c>
      <c r="AE29" s="473">
        <f t="shared" si="21"/>
        <v>0</v>
      </c>
      <c r="AF29" s="443"/>
      <c r="AG29" s="473">
        <f t="shared" si="22"/>
        <v>0</v>
      </c>
      <c r="AH29" s="443"/>
      <c r="AI29" s="470">
        <f t="shared" si="23"/>
        <v>0</v>
      </c>
      <c r="AJ29" s="470">
        <f t="shared" si="33"/>
        <v>0</v>
      </c>
      <c r="AK29" s="470">
        <f t="shared" si="34"/>
        <v>0</v>
      </c>
    </row>
    <row r="30" spans="2:37" x14ac:dyDescent="0.2">
      <c r="B30" s="477" t="str">
        <f>IF(BasePop.!B35="","",BasePop.!B35)</f>
        <v/>
      </c>
      <c r="C30" s="453"/>
      <c r="D30" s="470">
        <f>BasePop.!L35</f>
        <v>0</v>
      </c>
      <c r="E30" s="471">
        <f t="shared" si="30"/>
        <v>0</v>
      </c>
      <c r="F30" s="470">
        <f t="shared" si="31"/>
        <v>0</v>
      </c>
      <c r="G30" s="445"/>
      <c r="H30" s="536"/>
      <c r="I30" s="471">
        <f t="shared" si="32"/>
        <v>0</v>
      </c>
      <c r="J30" s="446"/>
      <c r="K30" s="470">
        <f t="shared" si="26"/>
        <v>0</v>
      </c>
      <c r="L30" s="470">
        <f t="shared" si="3"/>
        <v>0</v>
      </c>
      <c r="M30" s="470">
        <f t="shared" si="4"/>
        <v>0</v>
      </c>
      <c r="N30" s="470">
        <f t="shared" si="5"/>
        <v>0</v>
      </c>
      <c r="O30" s="470">
        <f t="shared" si="6"/>
        <v>0</v>
      </c>
      <c r="P30" s="470">
        <f t="shared" si="7"/>
        <v>0</v>
      </c>
      <c r="Q30" s="470">
        <f t="shared" si="8"/>
        <v>0</v>
      </c>
      <c r="R30" s="470">
        <f t="shared" si="9"/>
        <v>0</v>
      </c>
      <c r="S30" s="470">
        <f t="shared" si="10"/>
        <v>0</v>
      </c>
      <c r="T30" s="470">
        <f t="shared" si="11"/>
        <v>0</v>
      </c>
      <c r="U30" s="470">
        <f t="shared" si="12"/>
        <v>0</v>
      </c>
      <c r="V30" s="443"/>
      <c r="W30" s="470">
        <f t="shared" si="13"/>
        <v>0</v>
      </c>
      <c r="X30" s="470">
        <f t="shared" si="14"/>
        <v>0</v>
      </c>
      <c r="Y30" s="470">
        <f t="shared" si="15"/>
        <v>0</v>
      </c>
      <c r="Z30" s="470">
        <f t="shared" si="16"/>
        <v>0</v>
      </c>
      <c r="AA30" s="470">
        <f t="shared" si="17"/>
        <v>0</v>
      </c>
      <c r="AB30" s="470">
        <f t="shared" si="18"/>
        <v>0</v>
      </c>
      <c r="AC30" s="473">
        <f t="shared" si="19"/>
        <v>0</v>
      </c>
      <c r="AD30" s="473">
        <f t="shared" si="20"/>
        <v>0</v>
      </c>
      <c r="AE30" s="473">
        <f t="shared" si="21"/>
        <v>0</v>
      </c>
      <c r="AF30" s="443"/>
      <c r="AG30" s="473">
        <f t="shared" si="22"/>
        <v>0</v>
      </c>
      <c r="AH30" s="443"/>
      <c r="AI30" s="470">
        <f t="shared" si="23"/>
        <v>0</v>
      </c>
      <c r="AJ30" s="470">
        <f t="shared" si="33"/>
        <v>0</v>
      </c>
      <c r="AK30" s="470">
        <f t="shared" si="34"/>
        <v>0</v>
      </c>
    </row>
    <row r="31" spans="2:37" x14ac:dyDescent="0.2">
      <c r="B31" s="477" t="str">
        <f>IF(BasePop.!B36="","",BasePop.!B36)</f>
        <v/>
      </c>
      <c r="C31" s="453"/>
      <c r="D31" s="470">
        <f>BasePop.!L36</f>
        <v>0</v>
      </c>
      <c r="E31" s="471">
        <f t="shared" si="30"/>
        <v>0</v>
      </c>
      <c r="F31" s="470">
        <f t="shared" si="31"/>
        <v>0</v>
      </c>
      <c r="G31" s="445"/>
      <c r="H31" s="536"/>
      <c r="I31" s="471">
        <f t="shared" si="32"/>
        <v>0</v>
      </c>
      <c r="J31" s="446"/>
      <c r="K31" s="470">
        <f t="shared" si="26"/>
        <v>0</v>
      </c>
      <c r="L31" s="470">
        <f t="shared" si="3"/>
        <v>0</v>
      </c>
      <c r="M31" s="470">
        <f t="shared" si="4"/>
        <v>0</v>
      </c>
      <c r="N31" s="470">
        <f t="shared" si="5"/>
        <v>0</v>
      </c>
      <c r="O31" s="470">
        <f t="shared" si="6"/>
        <v>0</v>
      </c>
      <c r="P31" s="470">
        <f t="shared" si="7"/>
        <v>0</v>
      </c>
      <c r="Q31" s="470">
        <f t="shared" si="8"/>
        <v>0</v>
      </c>
      <c r="R31" s="470">
        <f t="shared" si="9"/>
        <v>0</v>
      </c>
      <c r="S31" s="470">
        <f t="shared" si="10"/>
        <v>0</v>
      </c>
      <c r="T31" s="470">
        <f t="shared" si="11"/>
        <v>0</v>
      </c>
      <c r="U31" s="470">
        <f t="shared" si="12"/>
        <v>0</v>
      </c>
      <c r="V31" s="443"/>
      <c r="W31" s="470">
        <f t="shared" si="13"/>
        <v>0</v>
      </c>
      <c r="X31" s="470">
        <f t="shared" si="14"/>
        <v>0</v>
      </c>
      <c r="Y31" s="470">
        <f t="shared" si="15"/>
        <v>0</v>
      </c>
      <c r="Z31" s="470">
        <f t="shared" si="16"/>
        <v>0</v>
      </c>
      <c r="AA31" s="470">
        <f t="shared" si="17"/>
        <v>0</v>
      </c>
      <c r="AB31" s="470">
        <f t="shared" si="18"/>
        <v>0</v>
      </c>
      <c r="AC31" s="473">
        <f t="shared" si="19"/>
        <v>0</v>
      </c>
      <c r="AD31" s="473">
        <f t="shared" si="20"/>
        <v>0</v>
      </c>
      <c r="AE31" s="473">
        <f t="shared" si="21"/>
        <v>0</v>
      </c>
      <c r="AF31" s="443"/>
      <c r="AG31" s="473">
        <f t="shared" si="22"/>
        <v>0</v>
      </c>
      <c r="AH31" s="443"/>
      <c r="AI31" s="470">
        <f t="shared" si="23"/>
        <v>0</v>
      </c>
      <c r="AJ31" s="470">
        <f t="shared" si="33"/>
        <v>0</v>
      </c>
      <c r="AK31" s="470">
        <f t="shared" si="34"/>
        <v>0</v>
      </c>
    </row>
    <row r="32" spans="2:37" x14ac:dyDescent="0.2">
      <c r="B32" s="477" t="str">
        <f>IF(BasePop.!B37="","",BasePop.!B37)</f>
        <v/>
      </c>
      <c r="C32" s="453"/>
      <c r="D32" s="470">
        <f>BasePop.!L37</f>
        <v>0</v>
      </c>
      <c r="E32" s="471">
        <f t="shared" si="30"/>
        <v>0</v>
      </c>
      <c r="F32" s="470">
        <f t="shared" si="31"/>
        <v>0</v>
      </c>
      <c r="G32" s="445"/>
      <c r="H32" s="536"/>
      <c r="I32" s="471">
        <f t="shared" si="32"/>
        <v>0</v>
      </c>
      <c r="J32" s="446"/>
      <c r="K32" s="470">
        <f t="shared" si="26"/>
        <v>0</v>
      </c>
      <c r="L32" s="470">
        <f t="shared" si="3"/>
        <v>0</v>
      </c>
      <c r="M32" s="470">
        <f t="shared" si="4"/>
        <v>0</v>
      </c>
      <c r="N32" s="470">
        <f t="shared" si="5"/>
        <v>0</v>
      </c>
      <c r="O32" s="470">
        <f t="shared" si="6"/>
        <v>0</v>
      </c>
      <c r="P32" s="470">
        <f t="shared" si="7"/>
        <v>0</v>
      </c>
      <c r="Q32" s="470">
        <f t="shared" si="8"/>
        <v>0</v>
      </c>
      <c r="R32" s="470">
        <f t="shared" si="9"/>
        <v>0</v>
      </c>
      <c r="S32" s="470">
        <f t="shared" si="10"/>
        <v>0</v>
      </c>
      <c r="T32" s="470">
        <f t="shared" si="11"/>
        <v>0</v>
      </c>
      <c r="U32" s="470">
        <f t="shared" si="12"/>
        <v>0</v>
      </c>
      <c r="V32" s="443"/>
      <c r="W32" s="470">
        <f t="shared" si="13"/>
        <v>0</v>
      </c>
      <c r="X32" s="470">
        <f t="shared" si="14"/>
        <v>0</v>
      </c>
      <c r="Y32" s="470">
        <f t="shared" si="15"/>
        <v>0</v>
      </c>
      <c r="Z32" s="470">
        <f t="shared" si="16"/>
        <v>0</v>
      </c>
      <c r="AA32" s="470">
        <f t="shared" si="17"/>
        <v>0</v>
      </c>
      <c r="AB32" s="470">
        <f t="shared" si="18"/>
        <v>0</v>
      </c>
      <c r="AC32" s="473">
        <f t="shared" si="19"/>
        <v>0</v>
      </c>
      <c r="AD32" s="473">
        <f t="shared" si="20"/>
        <v>0</v>
      </c>
      <c r="AE32" s="473">
        <f t="shared" si="21"/>
        <v>0</v>
      </c>
      <c r="AF32" s="443"/>
      <c r="AG32" s="473">
        <f t="shared" si="22"/>
        <v>0</v>
      </c>
      <c r="AH32" s="443"/>
      <c r="AI32" s="470">
        <f t="shared" si="23"/>
        <v>0</v>
      </c>
      <c r="AJ32" s="470">
        <f t="shared" si="33"/>
        <v>0</v>
      </c>
      <c r="AK32" s="470">
        <f t="shared" si="34"/>
        <v>0</v>
      </c>
    </row>
    <row r="33" spans="2:37" x14ac:dyDescent="0.2">
      <c r="B33" s="477" t="str">
        <f>IF(BasePop.!B38="","",BasePop.!B38)</f>
        <v/>
      </c>
      <c r="C33" s="453"/>
      <c r="D33" s="470">
        <f>BasePop.!L38</f>
        <v>0</v>
      </c>
      <c r="E33" s="471">
        <f t="shared" si="30"/>
        <v>0</v>
      </c>
      <c r="F33" s="470">
        <f t="shared" si="31"/>
        <v>0</v>
      </c>
      <c r="G33" s="445"/>
      <c r="H33" s="536"/>
      <c r="I33" s="471">
        <f t="shared" si="32"/>
        <v>0</v>
      </c>
      <c r="J33" s="446"/>
      <c r="K33" s="470">
        <f t="shared" si="26"/>
        <v>0</v>
      </c>
      <c r="L33" s="470">
        <f t="shared" si="3"/>
        <v>0</v>
      </c>
      <c r="M33" s="470">
        <f t="shared" si="4"/>
        <v>0</v>
      </c>
      <c r="N33" s="470">
        <f t="shared" si="5"/>
        <v>0</v>
      </c>
      <c r="O33" s="470">
        <f t="shared" si="6"/>
        <v>0</v>
      </c>
      <c r="P33" s="470">
        <f t="shared" si="7"/>
        <v>0</v>
      </c>
      <c r="Q33" s="470">
        <f t="shared" si="8"/>
        <v>0</v>
      </c>
      <c r="R33" s="470">
        <f t="shared" si="9"/>
        <v>0</v>
      </c>
      <c r="S33" s="470">
        <f t="shared" si="10"/>
        <v>0</v>
      </c>
      <c r="T33" s="470">
        <f t="shared" si="11"/>
        <v>0</v>
      </c>
      <c r="U33" s="470">
        <f t="shared" si="12"/>
        <v>0</v>
      </c>
      <c r="V33" s="443"/>
      <c r="W33" s="470">
        <f t="shared" si="13"/>
        <v>0</v>
      </c>
      <c r="X33" s="470">
        <f t="shared" si="14"/>
        <v>0</v>
      </c>
      <c r="Y33" s="470">
        <f t="shared" si="15"/>
        <v>0</v>
      </c>
      <c r="Z33" s="470">
        <f t="shared" si="16"/>
        <v>0</v>
      </c>
      <c r="AA33" s="470">
        <f t="shared" si="17"/>
        <v>0</v>
      </c>
      <c r="AB33" s="470">
        <f t="shared" si="18"/>
        <v>0</v>
      </c>
      <c r="AC33" s="473">
        <f t="shared" si="19"/>
        <v>0</v>
      </c>
      <c r="AD33" s="473">
        <f t="shared" si="20"/>
        <v>0</v>
      </c>
      <c r="AE33" s="473">
        <f t="shared" si="21"/>
        <v>0</v>
      </c>
      <c r="AF33" s="443"/>
      <c r="AG33" s="473">
        <f t="shared" si="22"/>
        <v>0</v>
      </c>
      <c r="AH33" s="443"/>
      <c r="AI33" s="470">
        <f t="shared" si="23"/>
        <v>0</v>
      </c>
      <c r="AJ33" s="470">
        <f t="shared" si="33"/>
        <v>0</v>
      </c>
      <c r="AK33" s="470">
        <f t="shared" si="34"/>
        <v>0</v>
      </c>
    </row>
    <row r="34" spans="2:37" x14ac:dyDescent="0.2">
      <c r="B34" s="477" t="str">
        <f>IF(BasePop.!B39="","",BasePop.!B39)</f>
        <v/>
      </c>
      <c r="C34" s="453"/>
      <c r="D34" s="470">
        <f>BasePop.!L39</f>
        <v>0</v>
      </c>
      <c r="E34" s="471">
        <f t="shared" si="30"/>
        <v>0</v>
      </c>
      <c r="F34" s="470">
        <f t="shared" si="31"/>
        <v>0</v>
      </c>
      <c r="G34" s="445"/>
      <c r="H34" s="536"/>
      <c r="I34" s="471">
        <f t="shared" si="32"/>
        <v>0</v>
      </c>
      <c r="J34" s="446"/>
      <c r="K34" s="470">
        <f t="shared" si="26"/>
        <v>0</v>
      </c>
      <c r="L34" s="470">
        <f t="shared" si="3"/>
        <v>0</v>
      </c>
      <c r="M34" s="470">
        <f t="shared" si="4"/>
        <v>0</v>
      </c>
      <c r="N34" s="470">
        <f t="shared" si="5"/>
        <v>0</v>
      </c>
      <c r="O34" s="470">
        <f t="shared" si="6"/>
        <v>0</v>
      </c>
      <c r="P34" s="470">
        <f t="shared" si="7"/>
        <v>0</v>
      </c>
      <c r="Q34" s="470">
        <f t="shared" si="8"/>
        <v>0</v>
      </c>
      <c r="R34" s="470">
        <f t="shared" si="9"/>
        <v>0</v>
      </c>
      <c r="S34" s="470">
        <f t="shared" si="10"/>
        <v>0</v>
      </c>
      <c r="T34" s="470">
        <f t="shared" si="11"/>
        <v>0</v>
      </c>
      <c r="U34" s="470">
        <f t="shared" si="12"/>
        <v>0</v>
      </c>
      <c r="V34" s="443"/>
      <c r="W34" s="470">
        <f t="shared" si="13"/>
        <v>0</v>
      </c>
      <c r="X34" s="470">
        <f t="shared" si="14"/>
        <v>0</v>
      </c>
      <c r="Y34" s="470">
        <f t="shared" si="15"/>
        <v>0</v>
      </c>
      <c r="Z34" s="470">
        <f t="shared" si="16"/>
        <v>0</v>
      </c>
      <c r="AA34" s="470">
        <f t="shared" si="17"/>
        <v>0</v>
      </c>
      <c r="AB34" s="470">
        <f t="shared" si="18"/>
        <v>0</v>
      </c>
      <c r="AC34" s="473">
        <f t="shared" si="19"/>
        <v>0</v>
      </c>
      <c r="AD34" s="473">
        <f t="shared" si="20"/>
        <v>0</v>
      </c>
      <c r="AE34" s="473">
        <f t="shared" si="21"/>
        <v>0</v>
      </c>
      <c r="AF34" s="443"/>
      <c r="AG34" s="473">
        <f t="shared" si="22"/>
        <v>0</v>
      </c>
      <c r="AH34" s="443"/>
      <c r="AI34" s="470">
        <f t="shared" si="23"/>
        <v>0</v>
      </c>
      <c r="AJ34" s="470">
        <f t="shared" si="33"/>
        <v>0</v>
      </c>
      <c r="AK34" s="470">
        <f t="shared" si="34"/>
        <v>0</v>
      </c>
    </row>
    <row r="35" spans="2:37" x14ac:dyDescent="0.2">
      <c r="B35" s="477" t="str">
        <f>IF(BasePop.!B40="","",BasePop.!B40)</f>
        <v/>
      </c>
      <c r="C35" s="453"/>
      <c r="D35" s="470">
        <f>BasePop.!L40</f>
        <v>0</v>
      </c>
      <c r="E35" s="471">
        <f t="shared" si="30"/>
        <v>0</v>
      </c>
      <c r="F35" s="470">
        <f t="shared" si="31"/>
        <v>0</v>
      </c>
      <c r="G35" s="445"/>
      <c r="H35" s="536"/>
      <c r="I35" s="471">
        <f t="shared" si="32"/>
        <v>0</v>
      </c>
      <c r="J35" s="446"/>
      <c r="K35" s="470">
        <f t="shared" si="26"/>
        <v>0</v>
      </c>
      <c r="L35" s="470">
        <f t="shared" si="3"/>
        <v>0</v>
      </c>
      <c r="M35" s="470">
        <f t="shared" si="4"/>
        <v>0</v>
      </c>
      <c r="N35" s="470">
        <f t="shared" si="5"/>
        <v>0</v>
      </c>
      <c r="O35" s="470">
        <f t="shared" si="6"/>
        <v>0</v>
      </c>
      <c r="P35" s="470">
        <f t="shared" si="7"/>
        <v>0</v>
      </c>
      <c r="Q35" s="470">
        <f t="shared" si="8"/>
        <v>0</v>
      </c>
      <c r="R35" s="470">
        <f t="shared" si="9"/>
        <v>0</v>
      </c>
      <c r="S35" s="470">
        <f t="shared" si="10"/>
        <v>0</v>
      </c>
      <c r="T35" s="470">
        <f t="shared" si="11"/>
        <v>0</v>
      </c>
      <c r="U35" s="470">
        <f t="shared" si="12"/>
        <v>0</v>
      </c>
      <c r="V35" s="443"/>
      <c r="W35" s="470">
        <f t="shared" si="13"/>
        <v>0</v>
      </c>
      <c r="X35" s="470">
        <f t="shared" si="14"/>
        <v>0</v>
      </c>
      <c r="Y35" s="470">
        <f t="shared" si="15"/>
        <v>0</v>
      </c>
      <c r="Z35" s="470">
        <f t="shared" si="16"/>
        <v>0</v>
      </c>
      <c r="AA35" s="470">
        <f t="shared" si="17"/>
        <v>0</v>
      </c>
      <c r="AB35" s="470">
        <f t="shared" si="18"/>
        <v>0</v>
      </c>
      <c r="AC35" s="473">
        <f t="shared" si="19"/>
        <v>0</v>
      </c>
      <c r="AD35" s="473">
        <f t="shared" si="20"/>
        <v>0</v>
      </c>
      <c r="AE35" s="473">
        <f t="shared" si="21"/>
        <v>0</v>
      </c>
      <c r="AF35" s="443"/>
      <c r="AG35" s="473">
        <f t="shared" si="22"/>
        <v>0</v>
      </c>
      <c r="AH35" s="443"/>
      <c r="AI35" s="470">
        <f t="shared" si="23"/>
        <v>0</v>
      </c>
      <c r="AJ35" s="470">
        <f t="shared" si="33"/>
        <v>0</v>
      </c>
      <c r="AK35" s="470">
        <f t="shared" si="34"/>
        <v>0</v>
      </c>
    </row>
    <row r="36" spans="2:37" x14ac:dyDescent="0.2">
      <c r="B36" s="477" t="str">
        <f>IF(BasePop.!B41="","",BasePop.!B41)</f>
        <v/>
      </c>
      <c r="C36" s="453"/>
      <c r="D36" s="470">
        <f>BasePop.!L41</f>
        <v>0</v>
      </c>
      <c r="E36" s="471">
        <f t="shared" si="30"/>
        <v>0</v>
      </c>
      <c r="F36" s="470">
        <f t="shared" si="31"/>
        <v>0</v>
      </c>
      <c r="G36" s="445"/>
      <c r="H36" s="536"/>
      <c r="I36" s="471">
        <f t="shared" si="32"/>
        <v>0</v>
      </c>
      <c r="J36" s="446"/>
      <c r="K36" s="470">
        <f t="shared" si="26"/>
        <v>0</v>
      </c>
      <c r="L36" s="470">
        <f t="shared" si="3"/>
        <v>0</v>
      </c>
      <c r="M36" s="470">
        <f t="shared" si="4"/>
        <v>0</v>
      </c>
      <c r="N36" s="470">
        <f t="shared" si="5"/>
        <v>0</v>
      </c>
      <c r="O36" s="470">
        <f t="shared" si="6"/>
        <v>0</v>
      </c>
      <c r="P36" s="470">
        <f t="shared" si="7"/>
        <v>0</v>
      </c>
      <c r="Q36" s="470">
        <f t="shared" si="8"/>
        <v>0</v>
      </c>
      <c r="R36" s="470">
        <f t="shared" si="9"/>
        <v>0</v>
      </c>
      <c r="S36" s="470">
        <f t="shared" si="10"/>
        <v>0</v>
      </c>
      <c r="T36" s="470">
        <f t="shared" si="11"/>
        <v>0</v>
      </c>
      <c r="U36" s="470">
        <f t="shared" si="12"/>
        <v>0</v>
      </c>
      <c r="V36" s="443"/>
      <c r="W36" s="470">
        <f t="shared" si="13"/>
        <v>0</v>
      </c>
      <c r="X36" s="470">
        <f t="shared" si="14"/>
        <v>0</v>
      </c>
      <c r="Y36" s="470">
        <f t="shared" si="15"/>
        <v>0</v>
      </c>
      <c r="Z36" s="470">
        <f t="shared" si="16"/>
        <v>0</v>
      </c>
      <c r="AA36" s="470">
        <f t="shared" si="17"/>
        <v>0</v>
      </c>
      <c r="AB36" s="470">
        <f t="shared" si="18"/>
        <v>0</v>
      </c>
      <c r="AC36" s="473">
        <f t="shared" si="19"/>
        <v>0</v>
      </c>
      <c r="AD36" s="473">
        <f t="shared" si="20"/>
        <v>0</v>
      </c>
      <c r="AE36" s="473">
        <f t="shared" si="21"/>
        <v>0</v>
      </c>
      <c r="AF36" s="443"/>
      <c r="AG36" s="473">
        <f t="shared" si="22"/>
        <v>0</v>
      </c>
      <c r="AH36" s="443"/>
      <c r="AI36" s="470">
        <f t="shared" si="23"/>
        <v>0</v>
      </c>
      <c r="AJ36" s="470">
        <f t="shared" si="33"/>
        <v>0</v>
      </c>
      <c r="AK36" s="470">
        <f t="shared" si="34"/>
        <v>0</v>
      </c>
    </row>
    <row r="37" spans="2:37" x14ac:dyDescent="0.2">
      <c r="B37" s="477" t="str">
        <f>IF(BasePop.!B42="","",BasePop.!B42)</f>
        <v/>
      </c>
      <c r="C37" s="453"/>
      <c r="D37" s="470">
        <f>BasePop.!L42</f>
        <v>0</v>
      </c>
      <c r="E37" s="471">
        <f t="shared" si="30"/>
        <v>0</v>
      </c>
      <c r="F37" s="470">
        <f t="shared" si="31"/>
        <v>0</v>
      </c>
      <c r="G37" s="445"/>
      <c r="H37" s="536"/>
      <c r="I37" s="471">
        <f t="shared" si="32"/>
        <v>0</v>
      </c>
      <c r="J37" s="446"/>
      <c r="K37" s="470">
        <f t="shared" si="26"/>
        <v>0</v>
      </c>
      <c r="L37" s="470">
        <f t="shared" si="3"/>
        <v>0</v>
      </c>
      <c r="M37" s="470">
        <f t="shared" si="4"/>
        <v>0</v>
      </c>
      <c r="N37" s="470">
        <f t="shared" si="5"/>
        <v>0</v>
      </c>
      <c r="O37" s="470">
        <f t="shared" si="6"/>
        <v>0</v>
      </c>
      <c r="P37" s="470">
        <f t="shared" si="7"/>
        <v>0</v>
      </c>
      <c r="Q37" s="470">
        <f t="shared" si="8"/>
        <v>0</v>
      </c>
      <c r="R37" s="470">
        <f t="shared" si="9"/>
        <v>0</v>
      </c>
      <c r="S37" s="470">
        <f t="shared" si="10"/>
        <v>0</v>
      </c>
      <c r="T37" s="470">
        <f t="shared" si="11"/>
        <v>0</v>
      </c>
      <c r="U37" s="470">
        <f t="shared" si="12"/>
        <v>0</v>
      </c>
      <c r="V37" s="443"/>
      <c r="W37" s="470">
        <f t="shared" si="13"/>
        <v>0</v>
      </c>
      <c r="X37" s="470">
        <f t="shared" si="14"/>
        <v>0</v>
      </c>
      <c r="Y37" s="470">
        <f t="shared" si="15"/>
        <v>0</v>
      </c>
      <c r="Z37" s="470">
        <f t="shared" si="16"/>
        <v>0</v>
      </c>
      <c r="AA37" s="470">
        <f t="shared" si="17"/>
        <v>0</v>
      </c>
      <c r="AB37" s="470">
        <f t="shared" si="18"/>
        <v>0</v>
      </c>
      <c r="AC37" s="473">
        <f t="shared" si="19"/>
        <v>0</v>
      </c>
      <c r="AD37" s="473">
        <f t="shared" si="20"/>
        <v>0</v>
      </c>
      <c r="AE37" s="473">
        <f t="shared" si="21"/>
        <v>0</v>
      </c>
      <c r="AF37" s="443"/>
      <c r="AG37" s="473">
        <f t="shared" si="22"/>
        <v>0</v>
      </c>
      <c r="AH37" s="443"/>
      <c r="AI37" s="470">
        <f t="shared" si="23"/>
        <v>0</v>
      </c>
      <c r="AJ37" s="470">
        <f t="shared" si="33"/>
        <v>0</v>
      </c>
      <c r="AK37" s="470">
        <f t="shared" si="34"/>
        <v>0</v>
      </c>
    </row>
    <row r="38" spans="2:37" x14ac:dyDescent="0.2">
      <c r="B38" s="477" t="str">
        <f>IF(BasePop.!B43="","",BasePop.!B43)</f>
        <v/>
      </c>
      <c r="C38" s="453"/>
      <c r="D38" s="470">
        <f>BasePop.!L43</f>
        <v>0</v>
      </c>
      <c r="E38" s="471">
        <f t="shared" si="30"/>
        <v>0</v>
      </c>
      <c r="F38" s="470">
        <f t="shared" si="31"/>
        <v>0</v>
      </c>
      <c r="G38" s="445"/>
      <c r="H38" s="536"/>
      <c r="I38" s="471">
        <f t="shared" si="32"/>
        <v>0</v>
      </c>
      <c r="J38" s="446"/>
      <c r="K38" s="470">
        <f t="shared" si="26"/>
        <v>0</v>
      </c>
      <c r="L38" s="470">
        <f t="shared" si="3"/>
        <v>0</v>
      </c>
      <c r="M38" s="470">
        <f t="shared" si="4"/>
        <v>0</v>
      </c>
      <c r="N38" s="470">
        <f t="shared" si="5"/>
        <v>0</v>
      </c>
      <c r="O38" s="470">
        <f t="shared" si="6"/>
        <v>0</v>
      </c>
      <c r="P38" s="470">
        <f t="shared" si="7"/>
        <v>0</v>
      </c>
      <c r="Q38" s="470">
        <f t="shared" si="8"/>
        <v>0</v>
      </c>
      <c r="R38" s="470">
        <f t="shared" si="9"/>
        <v>0</v>
      </c>
      <c r="S38" s="470">
        <f t="shared" si="10"/>
        <v>0</v>
      </c>
      <c r="T38" s="470">
        <f t="shared" si="11"/>
        <v>0</v>
      </c>
      <c r="U38" s="470">
        <f t="shared" si="12"/>
        <v>0</v>
      </c>
      <c r="V38" s="443"/>
      <c r="W38" s="470">
        <f t="shared" si="13"/>
        <v>0</v>
      </c>
      <c r="X38" s="470">
        <f t="shared" si="14"/>
        <v>0</v>
      </c>
      <c r="Y38" s="470">
        <f t="shared" si="15"/>
        <v>0</v>
      </c>
      <c r="Z38" s="470">
        <f t="shared" si="16"/>
        <v>0</v>
      </c>
      <c r="AA38" s="470">
        <f t="shared" si="17"/>
        <v>0</v>
      </c>
      <c r="AB38" s="470">
        <f t="shared" si="18"/>
        <v>0</v>
      </c>
      <c r="AC38" s="473">
        <f t="shared" si="19"/>
        <v>0</v>
      </c>
      <c r="AD38" s="473">
        <f t="shared" si="20"/>
        <v>0</v>
      </c>
      <c r="AE38" s="473">
        <f t="shared" si="21"/>
        <v>0</v>
      </c>
      <c r="AF38" s="443"/>
      <c r="AG38" s="473">
        <f t="shared" si="22"/>
        <v>0</v>
      </c>
      <c r="AH38" s="443"/>
      <c r="AI38" s="470">
        <f t="shared" si="23"/>
        <v>0</v>
      </c>
      <c r="AJ38" s="470">
        <f t="shared" si="33"/>
        <v>0</v>
      </c>
      <c r="AK38" s="470">
        <f t="shared" si="34"/>
        <v>0</v>
      </c>
    </row>
    <row r="39" spans="2:37" x14ac:dyDescent="0.2">
      <c r="B39" s="477" t="str">
        <f>IF(BasePop.!B44="","",BasePop.!B44)</f>
        <v/>
      </c>
      <c r="C39" s="453"/>
      <c r="D39" s="470">
        <f>BasePop.!L44</f>
        <v>0</v>
      </c>
      <c r="E39" s="471">
        <f t="shared" si="30"/>
        <v>0</v>
      </c>
      <c r="F39" s="470">
        <f t="shared" si="31"/>
        <v>0</v>
      </c>
      <c r="G39" s="445"/>
      <c r="H39" s="536"/>
      <c r="I39" s="471">
        <f t="shared" si="32"/>
        <v>0</v>
      </c>
      <c r="J39" s="446"/>
      <c r="K39" s="470">
        <f t="shared" si="26"/>
        <v>0</v>
      </c>
      <c r="L39" s="470">
        <f t="shared" si="3"/>
        <v>0</v>
      </c>
      <c r="M39" s="470">
        <f t="shared" si="4"/>
        <v>0</v>
      </c>
      <c r="N39" s="470">
        <f t="shared" si="5"/>
        <v>0</v>
      </c>
      <c r="O39" s="470">
        <f t="shared" si="6"/>
        <v>0</v>
      </c>
      <c r="P39" s="470">
        <f t="shared" si="7"/>
        <v>0</v>
      </c>
      <c r="Q39" s="470">
        <f t="shared" si="8"/>
        <v>0</v>
      </c>
      <c r="R39" s="470">
        <f t="shared" si="9"/>
        <v>0</v>
      </c>
      <c r="S39" s="470">
        <f t="shared" si="10"/>
        <v>0</v>
      </c>
      <c r="T39" s="470">
        <f t="shared" si="11"/>
        <v>0</v>
      </c>
      <c r="U39" s="470">
        <f t="shared" si="12"/>
        <v>0</v>
      </c>
      <c r="V39" s="443"/>
      <c r="W39" s="470">
        <f t="shared" si="13"/>
        <v>0</v>
      </c>
      <c r="X39" s="470">
        <f t="shared" si="14"/>
        <v>0</v>
      </c>
      <c r="Y39" s="470">
        <f t="shared" si="15"/>
        <v>0</v>
      </c>
      <c r="Z39" s="470">
        <f t="shared" si="16"/>
        <v>0</v>
      </c>
      <c r="AA39" s="470">
        <f t="shared" si="17"/>
        <v>0</v>
      </c>
      <c r="AB39" s="470">
        <f t="shared" si="18"/>
        <v>0</v>
      </c>
      <c r="AC39" s="473">
        <f t="shared" si="19"/>
        <v>0</v>
      </c>
      <c r="AD39" s="473">
        <f t="shared" si="20"/>
        <v>0</v>
      </c>
      <c r="AE39" s="473">
        <f t="shared" si="21"/>
        <v>0</v>
      </c>
      <c r="AF39" s="443"/>
      <c r="AG39" s="473">
        <f t="shared" si="22"/>
        <v>0</v>
      </c>
      <c r="AH39" s="443"/>
      <c r="AI39" s="470">
        <f t="shared" si="23"/>
        <v>0</v>
      </c>
      <c r="AJ39" s="470">
        <f t="shared" si="33"/>
        <v>0</v>
      </c>
      <c r="AK39" s="470">
        <f t="shared" si="34"/>
        <v>0</v>
      </c>
    </row>
    <row r="40" spans="2:37" x14ac:dyDescent="0.2">
      <c r="B40" s="477" t="str">
        <f>IF(BasePop.!B45="","",BasePop.!B45)</f>
        <v/>
      </c>
      <c r="C40" s="453"/>
      <c r="D40" s="470">
        <f>BasePop.!L45</f>
        <v>0</v>
      </c>
      <c r="E40" s="471">
        <f t="shared" si="30"/>
        <v>0</v>
      </c>
      <c r="F40" s="470">
        <f t="shared" si="31"/>
        <v>0</v>
      </c>
      <c r="G40" s="445"/>
      <c r="H40" s="536"/>
      <c r="I40" s="471">
        <f t="shared" si="32"/>
        <v>0</v>
      </c>
      <c r="J40" s="446"/>
      <c r="K40" s="470">
        <f t="shared" si="26"/>
        <v>0</v>
      </c>
      <c r="L40" s="470">
        <f t="shared" si="3"/>
        <v>0</v>
      </c>
      <c r="M40" s="470">
        <f t="shared" si="4"/>
        <v>0</v>
      </c>
      <c r="N40" s="470">
        <f t="shared" si="5"/>
        <v>0</v>
      </c>
      <c r="O40" s="470">
        <f t="shared" si="6"/>
        <v>0</v>
      </c>
      <c r="P40" s="470">
        <f t="shared" si="7"/>
        <v>0</v>
      </c>
      <c r="Q40" s="470">
        <f t="shared" si="8"/>
        <v>0</v>
      </c>
      <c r="R40" s="470">
        <f t="shared" si="9"/>
        <v>0</v>
      </c>
      <c r="S40" s="470">
        <f t="shared" si="10"/>
        <v>0</v>
      </c>
      <c r="T40" s="470">
        <f t="shared" si="11"/>
        <v>0</v>
      </c>
      <c r="U40" s="470">
        <f t="shared" si="12"/>
        <v>0</v>
      </c>
      <c r="V40" s="443"/>
      <c r="W40" s="470">
        <f t="shared" si="13"/>
        <v>0</v>
      </c>
      <c r="X40" s="470">
        <f t="shared" si="14"/>
        <v>0</v>
      </c>
      <c r="Y40" s="470">
        <f t="shared" si="15"/>
        <v>0</v>
      </c>
      <c r="Z40" s="470">
        <f t="shared" si="16"/>
        <v>0</v>
      </c>
      <c r="AA40" s="470">
        <f t="shared" si="17"/>
        <v>0</v>
      </c>
      <c r="AB40" s="470">
        <f t="shared" si="18"/>
        <v>0</v>
      </c>
      <c r="AC40" s="473">
        <f t="shared" si="19"/>
        <v>0</v>
      </c>
      <c r="AD40" s="473">
        <f t="shared" si="20"/>
        <v>0</v>
      </c>
      <c r="AE40" s="473">
        <f t="shared" si="21"/>
        <v>0</v>
      </c>
      <c r="AF40" s="443"/>
      <c r="AG40" s="473">
        <f t="shared" si="22"/>
        <v>0</v>
      </c>
      <c r="AH40" s="443"/>
      <c r="AI40" s="470">
        <f t="shared" si="23"/>
        <v>0</v>
      </c>
      <c r="AJ40" s="470">
        <f t="shared" si="33"/>
        <v>0</v>
      </c>
      <c r="AK40" s="470">
        <f t="shared" si="34"/>
        <v>0</v>
      </c>
    </row>
    <row r="41" spans="2:37" x14ac:dyDescent="0.2">
      <c r="B41" s="477" t="str">
        <f>IF(BasePop.!B46="","",BasePop.!B46)</f>
        <v/>
      </c>
      <c r="C41" s="453"/>
      <c r="D41" s="470">
        <f>BasePop.!L46</f>
        <v>0</v>
      </c>
      <c r="E41" s="471">
        <f t="shared" si="30"/>
        <v>0</v>
      </c>
      <c r="F41" s="470">
        <f t="shared" si="31"/>
        <v>0</v>
      </c>
      <c r="G41" s="445"/>
      <c r="H41" s="536"/>
      <c r="I41" s="471">
        <f t="shared" si="32"/>
        <v>0</v>
      </c>
      <c r="J41" s="446"/>
      <c r="K41" s="470">
        <f t="shared" si="26"/>
        <v>0</v>
      </c>
      <c r="L41" s="470">
        <f t="shared" si="3"/>
        <v>0</v>
      </c>
      <c r="M41" s="470">
        <f t="shared" si="4"/>
        <v>0</v>
      </c>
      <c r="N41" s="470">
        <f t="shared" si="5"/>
        <v>0</v>
      </c>
      <c r="O41" s="470">
        <f t="shared" si="6"/>
        <v>0</v>
      </c>
      <c r="P41" s="470">
        <f t="shared" si="7"/>
        <v>0</v>
      </c>
      <c r="Q41" s="470">
        <f t="shared" si="8"/>
        <v>0</v>
      </c>
      <c r="R41" s="470">
        <f t="shared" si="9"/>
        <v>0</v>
      </c>
      <c r="S41" s="470">
        <f t="shared" si="10"/>
        <v>0</v>
      </c>
      <c r="T41" s="470">
        <f t="shared" si="11"/>
        <v>0</v>
      </c>
      <c r="U41" s="470">
        <f t="shared" si="12"/>
        <v>0</v>
      </c>
      <c r="V41" s="443"/>
      <c r="W41" s="470">
        <f t="shared" si="13"/>
        <v>0</v>
      </c>
      <c r="X41" s="470">
        <f t="shared" si="14"/>
        <v>0</v>
      </c>
      <c r="Y41" s="470">
        <f t="shared" si="15"/>
        <v>0</v>
      </c>
      <c r="Z41" s="470">
        <f t="shared" si="16"/>
        <v>0</v>
      </c>
      <c r="AA41" s="470">
        <f t="shared" si="17"/>
        <v>0</v>
      </c>
      <c r="AB41" s="470">
        <f t="shared" si="18"/>
        <v>0</v>
      </c>
      <c r="AC41" s="473">
        <f t="shared" si="19"/>
        <v>0</v>
      </c>
      <c r="AD41" s="473">
        <f t="shared" si="20"/>
        <v>0</v>
      </c>
      <c r="AE41" s="473">
        <f t="shared" si="21"/>
        <v>0</v>
      </c>
      <c r="AF41" s="443"/>
      <c r="AG41" s="473">
        <f t="shared" si="22"/>
        <v>0</v>
      </c>
      <c r="AH41" s="443"/>
      <c r="AI41" s="470">
        <f t="shared" si="23"/>
        <v>0</v>
      </c>
      <c r="AJ41" s="470">
        <f t="shared" si="33"/>
        <v>0</v>
      </c>
      <c r="AK41" s="470">
        <f t="shared" si="34"/>
        <v>0</v>
      </c>
    </row>
    <row r="42" spans="2:37" x14ac:dyDescent="0.2">
      <c r="B42" s="477" t="str">
        <f>IF(BasePop.!B47="","",BasePop.!B47)</f>
        <v/>
      </c>
      <c r="C42" s="453"/>
      <c r="D42" s="470">
        <f>BasePop.!L47</f>
        <v>0</v>
      </c>
      <c r="E42" s="471">
        <f t="shared" si="30"/>
        <v>0</v>
      </c>
      <c r="F42" s="470">
        <f t="shared" si="31"/>
        <v>0</v>
      </c>
      <c r="G42" s="445"/>
      <c r="H42" s="536"/>
      <c r="I42" s="471">
        <f t="shared" si="32"/>
        <v>0</v>
      </c>
      <c r="J42" s="446"/>
      <c r="K42" s="470">
        <f t="shared" si="26"/>
        <v>0</v>
      </c>
      <c r="L42" s="470">
        <f t="shared" si="3"/>
        <v>0</v>
      </c>
      <c r="M42" s="470">
        <f t="shared" si="4"/>
        <v>0</v>
      </c>
      <c r="N42" s="470">
        <f t="shared" si="5"/>
        <v>0</v>
      </c>
      <c r="O42" s="470">
        <f t="shared" si="6"/>
        <v>0</v>
      </c>
      <c r="P42" s="470">
        <f t="shared" si="7"/>
        <v>0</v>
      </c>
      <c r="Q42" s="470">
        <f t="shared" si="8"/>
        <v>0</v>
      </c>
      <c r="R42" s="470">
        <f t="shared" si="9"/>
        <v>0</v>
      </c>
      <c r="S42" s="470">
        <f t="shared" si="10"/>
        <v>0</v>
      </c>
      <c r="T42" s="470">
        <f t="shared" si="11"/>
        <v>0</v>
      </c>
      <c r="U42" s="470">
        <f t="shared" si="12"/>
        <v>0</v>
      </c>
      <c r="V42" s="443"/>
      <c r="W42" s="470">
        <f t="shared" si="13"/>
        <v>0</v>
      </c>
      <c r="X42" s="470">
        <f t="shared" si="14"/>
        <v>0</v>
      </c>
      <c r="Y42" s="470">
        <f t="shared" si="15"/>
        <v>0</v>
      </c>
      <c r="Z42" s="470">
        <f t="shared" si="16"/>
        <v>0</v>
      </c>
      <c r="AA42" s="470">
        <f t="shared" si="17"/>
        <v>0</v>
      </c>
      <c r="AB42" s="470">
        <f t="shared" si="18"/>
        <v>0</v>
      </c>
      <c r="AC42" s="473">
        <f t="shared" si="19"/>
        <v>0</v>
      </c>
      <c r="AD42" s="473">
        <f t="shared" si="20"/>
        <v>0</v>
      </c>
      <c r="AE42" s="473">
        <f t="shared" si="21"/>
        <v>0</v>
      </c>
      <c r="AF42" s="443"/>
      <c r="AG42" s="473">
        <f t="shared" si="22"/>
        <v>0</v>
      </c>
      <c r="AH42" s="443"/>
      <c r="AI42" s="470">
        <f t="shared" si="23"/>
        <v>0</v>
      </c>
      <c r="AJ42" s="470">
        <f t="shared" si="33"/>
        <v>0</v>
      </c>
      <c r="AK42" s="470">
        <f t="shared" si="34"/>
        <v>0</v>
      </c>
    </row>
    <row r="43" spans="2:37" x14ac:dyDescent="0.2">
      <c r="B43" s="477" t="str">
        <f>IF(BasePop.!B48="","",BasePop.!B48)</f>
        <v/>
      </c>
      <c r="C43" s="453"/>
      <c r="D43" s="470">
        <f>BasePop.!L48</f>
        <v>0</v>
      </c>
      <c r="E43" s="471">
        <f t="shared" si="30"/>
        <v>0</v>
      </c>
      <c r="F43" s="470">
        <f t="shared" si="31"/>
        <v>0</v>
      </c>
      <c r="G43" s="445"/>
      <c r="H43" s="536"/>
      <c r="I43" s="471">
        <f t="shared" si="32"/>
        <v>0</v>
      </c>
      <c r="J43" s="446"/>
      <c r="K43" s="470">
        <f t="shared" si="26"/>
        <v>0</v>
      </c>
      <c r="L43" s="470">
        <f t="shared" si="3"/>
        <v>0</v>
      </c>
      <c r="M43" s="470">
        <f t="shared" si="4"/>
        <v>0</v>
      </c>
      <c r="N43" s="470">
        <f t="shared" si="5"/>
        <v>0</v>
      </c>
      <c r="O43" s="470">
        <f t="shared" si="6"/>
        <v>0</v>
      </c>
      <c r="P43" s="470">
        <f t="shared" si="7"/>
        <v>0</v>
      </c>
      <c r="Q43" s="470">
        <f t="shared" si="8"/>
        <v>0</v>
      </c>
      <c r="R43" s="470">
        <f t="shared" si="9"/>
        <v>0</v>
      </c>
      <c r="S43" s="470">
        <f t="shared" si="10"/>
        <v>0</v>
      </c>
      <c r="T43" s="470">
        <f t="shared" si="11"/>
        <v>0</v>
      </c>
      <c r="U43" s="470">
        <f t="shared" si="12"/>
        <v>0</v>
      </c>
      <c r="V43" s="443"/>
      <c r="W43" s="470">
        <f t="shared" si="13"/>
        <v>0</v>
      </c>
      <c r="X43" s="470">
        <f t="shared" si="14"/>
        <v>0</v>
      </c>
      <c r="Y43" s="470">
        <f t="shared" si="15"/>
        <v>0</v>
      </c>
      <c r="Z43" s="470">
        <f t="shared" si="16"/>
        <v>0</v>
      </c>
      <c r="AA43" s="470">
        <f t="shared" si="17"/>
        <v>0</v>
      </c>
      <c r="AB43" s="470">
        <f t="shared" si="18"/>
        <v>0</v>
      </c>
      <c r="AC43" s="473">
        <f t="shared" si="19"/>
        <v>0</v>
      </c>
      <c r="AD43" s="473">
        <f t="shared" si="20"/>
        <v>0</v>
      </c>
      <c r="AE43" s="473">
        <f t="shared" si="21"/>
        <v>0</v>
      </c>
      <c r="AF43" s="443"/>
      <c r="AG43" s="473">
        <f t="shared" si="22"/>
        <v>0</v>
      </c>
      <c r="AH43" s="443"/>
      <c r="AI43" s="470">
        <f t="shared" si="23"/>
        <v>0</v>
      </c>
      <c r="AJ43" s="470">
        <f t="shared" si="33"/>
        <v>0</v>
      </c>
      <c r="AK43" s="470">
        <f t="shared" si="34"/>
        <v>0</v>
      </c>
    </row>
    <row r="44" spans="2:37" x14ac:dyDescent="0.2">
      <c r="B44" s="477" t="str">
        <f>IF(BasePop.!B49="","",BasePop.!B49)</f>
        <v/>
      </c>
      <c r="C44" s="453"/>
      <c r="D44" s="470">
        <f>BasePop.!L49</f>
        <v>0</v>
      </c>
      <c r="E44" s="471">
        <f t="shared" si="30"/>
        <v>0</v>
      </c>
      <c r="F44" s="470">
        <f t="shared" si="31"/>
        <v>0</v>
      </c>
      <c r="G44" s="445"/>
      <c r="H44" s="536"/>
      <c r="I44" s="471">
        <f t="shared" si="32"/>
        <v>0</v>
      </c>
      <c r="J44" s="446"/>
      <c r="K44" s="470">
        <f t="shared" si="26"/>
        <v>0</v>
      </c>
      <c r="L44" s="470">
        <f t="shared" si="3"/>
        <v>0</v>
      </c>
      <c r="M44" s="470">
        <f t="shared" si="4"/>
        <v>0</v>
      </c>
      <c r="N44" s="470">
        <f t="shared" si="5"/>
        <v>0</v>
      </c>
      <c r="O44" s="470">
        <f t="shared" si="6"/>
        <v>0</v>
      </c>
      <c r="P44" s="470">
        <f t="shared" si="7"/>
        <v>0</v>
      </c>
      <c r="Q44" s="470">
        <f t="shared" si="8"/>
        <v>0</v>
      </c>
      <c r="R44" s="470">
        <f t="shared" si="9"/>
        <v>0</v>
      </c>
      <c r="S44" s="470">
        <f t="shared" si="10"/>
        <v>0</v>
      </c>
      <c r="T44" s="470">
        <f t="shared" si="11"/>
        <v>0</v>
      </c>
      <c r="U44" s="470">
        <f t="shared" si="12"/>
        <v>0</v>
      </c>
      <c r="V44" s="443"/>
      <c r="W44" s="470">
        <f t="shared" si="13"/>
        <v>0</v>
      </c>
      <c r="X44" s="470">
        <f t="shared" si="14"/>
        <v>0</v>
      </c>
      <c r="Y44" s="470">
        <f t="shared" si="15"/>
        <v>0</v>
      </c>
      <c r="Z44" s="470">
        <f t="shared" si="16"/>
        <v>0</v>
      </c>
      <c r="AA44" s="470">
        <f t="shared" si="17"/>
        <v>0</v>
      </c>
      <c r="AB44" s="470">
        <f t="shared" si="18"/>
        <v>0</v>
      </c>
      <c r="AC44" s="473">
        <f t="shared" si="19"/>
        <v>0</v>
      </c>
      <c r="AD44" s="473">
        <f t="shared" si="20"/>
        <v>0</v>
      </c>
      <c r="AE44" s="473">
        <f t="shared" si="21"/>
        <v>0</v>
      </c>
      <c r="AF44" s="443"/>
      <c r="AG44" s="473">
        <f t="shared" si="22"/>
        <v>0</v>
      </c>
      <c r="AH44" s="443"/>
      <c r="AI44" s="470">
        <f t="shared" si="23"/>
        <v>0</v>
      </c>
      <c r="AJ44" s="470">
        <f t="shared" si="33"/>
        <v>0</v>
      </c>
      <c r="AK44" s="470">
        <f t="shared" si="34"/>
        <v>0</v>
      </c>
    </row>
    <row r="45" spans="2:37" x14ac:dyDescent="0.2">
      <c r="B45" s="477" t="str">
        <f>IF(BasePop.!B50="","",BasePop.!B50)</f>
        <v/>
      </c>
      <c r="C45" s="453"/>
      <c r="D45" s="470">
        <f>BasePop.!L50</f>
        <v>0</v>
      </c>
      <c r="E45" s="471">
        <f t="shared" si="30"/>
        <v>0</v>
      </c>
      <c r="F45" s="470">
        <f t="shared" si="31"/>
        <v>0</v>
      </c>
      <c r="G45" s="445"/>
      <c r="H45" s="536"/>
      <c r="I45" s="471">
        <f t="shared" si="32"/>
        <v>0</v>
      </c>
      <c r="J45" s="446"/>
      <c r="K45" s="470">
        <f t="shared" si="26"/>
        <v>0</v>
      </c>
      <c r="L45" s="470">
        <f t="shared" si="3"/>
        <v>0</v>
      </c>
      <c r="M45" s="470">
        <f t="shared" si="4"/>
        <v>0</v>
      </c>
      <c r="N45" s="470">
        <f t="shared" si="5"/>
        <v>0</v>
      </c>
      <c r="O45" s="470">
        <f t="shared" si="6"/>
        <v>0</v>
      </c>
      <c r="P45" s="470">
        <f t="shared" si="7"/>
        <v>0</v>
      </c>
      <c r="Q45" s="470">
        <f t="shared" si="8"/>
        <v>0</v>
      </c>
      <c r="R45" s="470">
        <f t="shared" si="9"/>
        <v>0</v>
      </c>
      <c r="S45" s="470">
        <f t="shared" si="10"/>
        <v>0</v>
      </c>
      <c r="T45" s="470">
        <f t="shared" si="11"/>
        <v>0</v>
      </c>
      <c r="U45" s="470">
        <f t="shared" si="12"/>
        <v>0</v>
      </c>
      <c r="V45" s="443"/>
      <c r="W45" s="470">
        <f t="shared" si="13"/>
        <v>0</v>
      </c>
      <c r="X45" s="470">
        <f t="shared" si="14"/>
        <v>0</v>
      </c>
      <c r="Y45" s="470">
        <f t="shared" si="15"/>
        <v>0</v>
      </c>
      <c r="Z45" s="470">
        <f t="shared" si="16"/>
        <v>0</v>
      </c>
      <c r="AA45" s="470">
        <f t="shared" si="17"/>
        <v>0</v>
      </c>
      <c r="AB45" s="470">
        <f t="shared" si="18"/>
        <v>0</v>
      </c>
      <c r="AC45" s="473">
        <f t="shared" si="19"/>
        <v>0</v>
      </c>
      <c r="AD45" s="473">
        <f t="shared" si="20"/>
        <v>0</v>
      </c>
      <c r="AE45" s="473">
        <f t="shared" si="21"/>
        <v>0</v>
      </c>
      <c r="AF45" s="443"/>
      <c r="AG45" s="473">
        <f t="shared" si="22"/>
        <v>0</v>
      </c>
      <c r="AH45" s="443"/>
      <c r="AI45" s="470">
        <f t="shared" si="23"/>
        <v>0</v>
      </c>
      <c r="AJ45" s="470">
        <f t="shared" si="33"/>
        <v>0</v>
      </c>
      <c r="AK45" s="470">
        <f t="shared" si="34"/>
        <v>0</v>
      </c>
    </row>
    <row r="46" spans="2:37" x14ac:dyDescent="0.2">
      <c r="B46" s="477" t="str">
        <f>IF(BasePop.!B51="","",BasePop.!B51)</f>
        <v/>
      </c>
      <c r="C46" s="453"/>
      <c r="D46" s="470">
        <f>BasePop.!L51</f>
        <v>0</v>
      </c>
      <c r="E46" s="471">
        <f t="shared" si="30"/>
        <v>0</v>
      </c>
      <c r="F46" s="470">
        <f t="shared" si="31"/>
        <v>0</v>
      </c>
      <c r="G46" s="445"/>
      <c r="H46" s="536"/>
      <c r="I46" s="471">
        <f t="shared" si="32"/>
        <v>0</v>
      </c>
      <c r="J46" s="446"/>
      <c r="K46" s="470">
        <f t="shared" si="26"/>
        <v>0</v>
      </c>
      <c r="L46" s="470">
        <f t="shared" si="3"/>
        <v>0</v>
      </c>
      <c r="M46" s="470">
        <f t="shared" si="4"/>
        <v>0</v>
      </c>
      <c r="N46" s="470">
        <f t="shared" si="5"/>
        <v>0</v>
      </c>
      <c r="O46" s="470">
        <f t="shared" si="6"/>
        <v>0</v>
      </c>
      <c r="P46" s="470">
        <f t="shared" si="7"/>
        <v>0</v>
      </c>
      <c r="Q46" s="470">
        <f t="shared" si="8"/>
        <v>0</v>
      </c>
      <c r="R46" s="470">
        <f t="shared" si="9"/>
        <v>0</v>
      </c>
      <c r="S46" s="470">
        <f t="shared" si="10"/>
        <v>0</v>
      </c>
      <c r="T46" s="470">
        <f t="shared" si="11"/>
        <v>0</v>
      </c>
      <c r="U46" s="470">
        <f t="shared" si="12"/>
        <v>0</v>
      </c>
      <c r="V46" s="443"/>
      <c r="W46" s="470">
        <f t="shared" si="13"/>
        <v>0</v>
      </c>
      <c r="X46" s="470">
        <f t="shared" si="14"/>
        <v>0</v>
      </c>
      <c r="Y46" s="470">
        <f t="shared" si="15"/>
        <v>0</v>
      </c>
      <c r="Z46" s="470">
        <f t="shared" si="16"/>
        <v>0</v>
      </c>
      <c r="AA46" s="470">
        <f t="shared" si="17"/>
        <v>0</v>
      </c>
      <c r="AB46" s="470">
        <f t="shared" si="18"/>
        <v>0</v>
      </c>
      <c r="AC46" s="473">
        <f t="shared" si="19"/>
        <v>0</v>
      </c>
      <c r="AD46" s="473">
        <f t="shared" si="20"/>
        <v>0</v>
      </c>
      <c r="AE46" s="473">
        <f t="shared" si="21"/>
        <v>0</v>
      </c>
      <c r="AF46" s="443"/>
      <c r="AG46" s="473">
        <f t="shared" si="22"/>
        <v>0</v>
      </c>
      <c r="AH46" s="443"/>
      <c r="AI46" s="470">
        <f t="shared" si="23"/>
        <v>0</v>
      </c>
      <c r="AJ46" s="470">
        <f t="shared" si="33"/>
        <v>0</v>
      </c>
      <c r="AK46" s="470">
        <f t="shared" si="34"/>
        <v>0</v>
      </c>
    </row>
    <row r="47" spans="2:37" x14ac:dyDescent="0.2">
      <c r="B47" s="477" t="str">
        <f>IF(BasePop.!B52="","",BasePop.!B52)</f>
        <v/>
      </c>
      <c r="C47" s="453"/>
      <c r="D47" s="470">
        <f>BasePop.!L52</f>
        <v>0</v>
      </c>
      <c r="E47" s="471">
        <f t="shared" si="30"/>
        <v>0</v>
      </c>
      <c r="F47" s="470">
        <f t="shared" si="31"/>
        <v>0</v>
      </c>
      <c r="G47" s="445"/>
      <c r="H47" s="536"/>
      <c r="I47" s="471">
        <f t="shared" si="32"/>
        <v>0</v>
      </c>
      <c r="J47" s="446"/>
      <c r="K47" s="470">
        <f t="shared" si="26"/>
        <v>0</v>
      </c>
      <c r="L47" s="470">
        <f t="shared" ref="L47:L64" si="35">I47*$L$10</f>
        <v>0</v>
      </c>
      <c r="M47" s="470">
        <f t="shared" ref="M47:M64" si="36">I47*$M$10</f>
        <v>0</v>
      </c>
      <c r="N47" s="470">
        <f t="shared" ref="N47:N64" si="37">I47*$N$10</f>
        <v>0</v>
      </c>
      <c r="O47" s="470">
        <f t="shared" ref="O47:O64" si="38">I47*$O$10</f>
        <v>0</v>
      </c>
      <c r="P47" s="470">
        <f t="shared" ref="P47:P64" si="39">I47*$P$10</f>
        <v>0</v>
      </c>
      <c r="Q47" s="470">
        <f t="shared" ref="Q47:Q64" si="40">I47*$Q$10</f>
        <v>0</v>
      </c>
      <c r="R47" s="470">
        <f t="shared" ref="R47:R64" si="41">I47*$R$10</f>
        <v>0</v>
      </c>
      <c r="S47" s="470">
        <f t="shared" ref="S47:S64" si="42">I47*$S$10</f>
        <v>0</v>
      </c>
      <c r="T47" s="470">
        <f t="shared" ref="T47:T64" si="43">I47*$T$10</f>
        <v>0</v>
      </c>
      <c r="U47" s="470">
        <f t="shared" ref="U47:U64" si="44">I47*$U$10</f>
        <v>0</v>
      </c>
      <c r="V47" s="443"/>
      <c r="W47" s="470">
        <f t="shared" ref="W47:W64" si="45">I47*$W$10</f>
        <v>0</v>
      </c>
      <c r="X47" s="470">
        <f t="shared" ref="X47:X64" si="46">I47*$X$10</f>
        <v>0</v>
      </c>
      <c r="Y47" s="470">
        <f t="shared" ref="Y47:Y64" si="47">I47*$Y$10</f>
        <v>0</v>
      </c>
      <c r="Z47" s="470">
        <f t="shared" ref="Z47:Z64" si="48">I47*$Z$10</f>
        <v>0</v>
      </c>
      <c r="AA47" s="470">
        <f t="shared" ref="AA47:AA64" si="49">I47*$AA$10</f>
        <v>0</v>
      </c>
      <c r="AB47" s="470">
        <f t="shared" ref="AB47:AB64" si="50">I47*$AB$10</f>
        <v>0</v>
      </c>
      <c r="AC47" s="473">
        <f t="shared" ref="AC47:AC64" si="51">I47*$AC$10</f>
        <v>0</v>
      </c>
      <c r="AD47" s="473">
        <f t="shared" ref="AD47:AD64" si="52">I47*$AD$10</f>
        <v>0</v>
      </c>
      <c r="AE47" s="473">
        <f t="shared" ref="AE47:AE64" si="53">I47*$AE$10</f>
        <v>0</v>
      </c>
      <c r="AF47" s="443"/>
      <c r="AG47" s="473">
        <f t="shared" ref="AG47:AG64" si="54">H47*$AG$10</f>
        <v>0</v>
      </c>
      <c r="AH47" s="443"/>
      <c r="AI47" s="470">
        <f t="shared" ref="AI47:AI64" si="55">SUM(K47:U47)</f>
        <v>0</v>
      </c>
      <c r="AJ47" s="470">
        <f t="shared" si="33"/>
        <v>0</v>
      </c>
      <c r="AK47" s="470">
        <f t="shared" si="34"/>
        <v>0</v>
      </c>
    </row>
    <row r="48" spans="2:37" x14ac:dyDescent="0.2">
      <c r="B48" s="477" t="str">
        <f>IF(BasePop.!B53="","",BasePop.!B53)</f>
        <v/>
      </c>
      <c r="C48" s="453"/>
      <c r="D48" s="470">
        <f>BasePop.!L53</f>
        <v>0</v>
      </c>
      <c r="E48" s="471">
        <f t="shared" si="30"/>
        <v>0</v>
      </c>
      <c r="F48" s="470">
        <f t="shared" si="31"/>
        <v>0</v>
      </c>
      <c r="G48" s="445"/>
      <c r="H48" s="536"/>
      <c r="I48" s="471">
        <f t="shared" si="32"/>
        <v>0</v>
      </c>
      <c r="J48" s="446"/>
      <c r="K48" s="470">
        <f t="shared" si="26"/>
        <v>0</v>
      </c>
      <c r="L48" s="470">
        <f t="shared" si="35"/>
        <v>0</v>
      </c>
      <c r="M48" s="470">
        <f t="shared" si="36"/>
        <v>0</v>
      </c>
      <c r="N48" s="470">
        <f t="shared" si="37"/>
        <v>0</v>
      </c>
      <c r="O48" s="470">
        <f t="shared" si="38"/>
        <v>0</v>
      </c>
      <c r="P48" s="470">
        <f t="shared" si="39"/>
        <v>0</v>
      </c>
      <c r="Q48" s="470">
        <f t="shared" si="40"/>
        <v>0</v>
      </c>
      <c r="R48" s="470">
        <f t="shared" si="41"/>
        <v>0</v>
      </c>
      <c r="S48" s="470">
        <f t="shared" si="42"/>
        <v>0</v>
      </c>
      <c r="T48" s="470">
        <f t="shared" si="43"/>
        <v>0</v>
      </c>
      <c r="U48" s="470">
        <f t="shared" si="44"/>
        <v>0</v>
      </c>
      <c r="V48" s="443"/>
      <c r="W48" s="470">
        <f t="shared" si="45"/>
        <v>0</v>
      </c>
      <c r="X48" s="470">
        <f t="shared" si="46"/>
        <v>0</v>
      </c>
      <c r="Y48" s="470">
        <f t="shared" si="47"/>
        <v>0</v>
      </c>
      <c r="Z48" s="470">
        <f t="shared" si="48"/>
        <v>0</v>
      </c>
      <c r="AA48" s="470">
        <f t="shared" si="49"/>
        <v>0</v>
      </c>
      <c r="AB48" s="470">
        <f t="shared" si="50"/>
        <v>0</v>
      </c>
      <c r="AC48" s="473">
        <f t="shared" si="51"/>
        <v>0</v>
      </c>
      <c r="AD48" s="473">
        <f t="shared" si="52"/>
        <v>0</v>
      </c>
      <c r="AE48" s="473">
        <f t="shared" si="53"/>
        <v>0</v>
      </c>
      <c r="AF48" s="443"/>
      <c r="AG48" s="473">
        <f t="shared" si="54"/>
        <v>0</v>
      </c>
      <c r="AH48" s="443"/>
      <c r="AI48" s="470">
        <f t="shared" si="55"/>
        <v>0</v>
      </c>
      <c r="AJ48" s="470">
        <f t="shared" si="33"/>
        <v>0</v>
      </c>
      <c r="AK48" s="470">
        <f t="shared" si="34"/>
        <v>0</v>
      </c>
    </row>
    <row r="49" spans="2:37" x14ac:dyDescent="0.2">
      <c r="B49" s="477" t="str">
        <f>IF(BasePop.!B54="","",BasePop.!B54)</f>
        <v/>
      </c>
      <c r="C49" s="453"/>
      <c r="D49" s="470">
        <f>BasePop.!L54</f>
        <v>0</v>
      </c>
      <c r="E49" s="471">
        <f t="shared" si="30"/>
        <v>0</v>
      </c>
      <c r="F49" s="470">
        <f t="shared" si="31"/>
        <v>0</v>
      </c>
      <c r="G49" s="445"/>
      <c r="H49" s="536"/>
      <c r="I49" s="471">
        <f t="shared" si="32"/>
        <v>0</v>
      </c>
      <c r="J49" s="446"/>
      <c r="K49" s="470">
        <f t="shared" si="26"/>
        <v>0</v>
      </c>
      <c r="L49" s="470">
        <f t="shared" si="35"/>
        <v>0</v>
      </c>
      <c r="M49" s="470">
        <f t="shared" si="36"/>
        <v>0</v>
      </c>
      <c r="N49" s="470">
        <f t="shared" si="37"/>
        <v>0</v>
      </c>
      <c r="O49" s="470">
        <f t="shared" si="38"/>
        <v>0</v>
      </c>
      <c r="P49" s="470">
        <f t="shared" si="39"/>
        <v>0</v>
      </c>
      <c r="Q49" s="470">
        <f t="shared" si="40"/>
        <v>0</v>
      </c>
      <c r="R49" s="470">
        <f t="shared" si="41"/>
        <v>0</v>
      </c>
      <c r="S49" s="470">
        <f t="shared" si="42"/>
        <v>0</v>
      </c>
      <c r="T49" s="470">
        <f t="shared" si="43"/>
        <v>0</v>
      </c>
      <c r="U49" s="470">
        <f t="shared" si="44"/>
        <v>0</v>
      </c>
      <c r="V49" s="443"/>
      <c r="W49" s="470">
        <f t="shared" si="45"/>
        <v>0</v>
      </c>
      <c r="X49" s="470">
        <f t="shared" si="46"/>
        <v>0</v>
      </c>
      <c r="Y49" s="470">
        <f t="shared" si="47"/>
        <v>0</v>
      </c>
      <c r="Z49" s="470">
        <f t="shared" si="48"/>
        <v>0</v>
      </c>
      <c r="AA49" s="470">
        <f t="shared" si="49"/>
        <v>0</v>
      </c>
      <c r="AB49" s="470">
        <f t="shared" si="50"/>
        <v>0</v>
      </c>
      <c r="AC49" s="473">
        <f t="shared" si="51"/>
        <v>0</v>
      </c>
      <c r="AD49" s="473">
        <f t="shared" si="52"/>
        <v>0</v>
      </c>
      <c r="AE49" s="473">
        <f t="shared" si="53"/>
        <v>0</v>
      </c>
      <c r="AF49" s="443"/>
      <c r="AG49" s="473">
        <f t="shared" si="54"/>
        <v>0</v>
      </c>
      <c r="AH49" s="443"/>
      <c r="AI49" s="470">
        <f t="shared" si="55"/>
        <v>0</v>
      </c>
      <c r="AJ49" s="470">
        <f t="shared" si="33"/>
        <v>0</v>
      </c>
      <c r="AK49" s="470">
        <f t="shared" si="34"/>
        <v>0</v>
      </c>
    </row>
    <row r="50" spans="2:37" x14ac:dyDescent="0.2">
      <c r="B50" s="477" t="str">
        <f>IF(BasePop.!B55="","",BasePop.!B55)</f>
        <v/>
      </c>
      <c r="C50" s="453"/>
      <c r="D50" s="470">
        <f>BasePop.!L55</f>
        <v>0</v>
      </c>
      <c r="E50" s="471">
        <f t="shared" si="24"/>
        <v>0</v>
      </c>
      <c r="F50" s="470">
        <f t="shared" si="29"/>
        <v>0</v>
      </c>
      <c r="G50" s="445"/>
      <c r="H50" s="536"/>
      <c r="I50" s="471">
        <f t="shared" si="25"/>
        <v>0</v>
      </c>
      <c r="J50" s="446"/>
      <c r="K50" s="470">
        <f t="shared" si="26"/>
        <v>0</v>
      </c>
      <c r="L50" s="470">
        <f t="shared" si="35"/>
        <v>0</v>
      </c>
      <c r="M50" s="470">
        <f t="shared" si="36"/>
        <v>0</v>
      </c>
      <c r="N50" s="470">
        <f t="shared" si="37"/>
        <v>0</v>
      </c>
      <c r="O50" s="470">
        <f t="shared" si="38"/>
        <v>0</v>
      </c>
      <c r="P50" s="470">
        <f t="shared" si="39"/>
        <v>0</v>
      </c>
      <c r="Q50" s="470">
        <f t="shared" si="40"/>
        <v>0</v>
      </c>
      <c r="R50" s="470">
        <f t="shared" si="41"/>
        <v>0</v>
      </c>
      <c r="S50" s="470">
        <f t="shared" si="42"/>
        <v>0</v>
      </c>
      <c r="T50" s="470">
        <f t="shared" si="43"/>
        <v>0</v>
      </c>
      <c r="U50" s="470">
        <f t="shared" si="44"/>
        <v>0</v>
      </c>
      <c r="V50" s="443"/>
      <c r="W50" s="470">
        <f t="shared" si="45"/>
        <v>0</v>
      </c>
      <c r="X50" s="470">
        <f t="shared" si="46"/>
        <v>0</v>
      </c>
      <c r="Y50" s="470">
        <f t="shared" si="47"/>
        <v>0</v>
      </c>
      <c r="Z50" s="470">
        <f t="shared" si="48"/>
        <v>0</v>
      </c>
      <c r="AA50" s="470">
        <f t="shared" si="49"/>
        <v>0</v>
      </c>
      <c r="AB50" s="470">
        <f t="shared" si="50"/>
        <v>0</v>
      </c>
      <c r="AC50" s="473">
        <f t="shared" si="51"/>
        <v>0</v>
      </c>
      <c r="AD50" s="473">
        <f t="shared" si="52"/>
        <v>0</v>
      </c>
      <c r="AE50" s="473">
        <f t="shared" si="53"/>
        <v>0</v>
      </c>
      <c r="AF50" s="443"/>
      <c r="AG50" s="473">
        <f t="shared" si="54"/>
        <v>0</v>
      </c>
      <c r="AH50" s="443"/>
      <c r="AI50" s="470">
        <f t="shared" si="55"/>
        <v>0</v>
      </c>
      <c r="AJ50" s="470">
        <f t="shared" si="27"/>
        <v>0</v>
      </c>
      <c r="AK50" s="470">
        <f t="shared" si="28"/>
        <v>0</v>
      </c>
    </row>
    <row r="51" spans="2:37" x14ac:dyDescent="0.2">
      <c r="B51" s="477" t="str">
        <f>IF(BasePop.!B56="","",BasePop.!B56)</f>
        <v/>
      </c>
      <c r="C51" s="453"/>
      <c r="D51" s="470">
        <f>BasePop.!L56</f>
        <v>0</v>
      </c>
      <c r="E51" s="471">
        <f t="shared" si="24"/>
        <v>0</v>
      </c>
      <c r="F51" s="470">
        <f t="shared" si="29"/>
        <v>0</v>
      </c>
      <c r="G51" s="445"/>
      <c r="H51" s="536"/>
      <c r="I51" s="471">
        <f t="shared" si="25"/>
        <v>0</v>
      </c>
      <c r="J51" s="446"/>
      <c r="K51" s="470">
        <f t="shared" si="26"/>
        <v>0</v>
      </c>
      <c r="L51" s="470">
        <f t="shared" si="35"/>
        <v>0</v>
      </c>
      <c r="M51" s="470">
        <f t="shared" si="36"/>
        <v>0</v>
      </c>
      <c r="N51" s="470">
        <f t="shared" si="37"/>
        <v>0</v>
      </c>
      <c r="O51" s="470">
        <f t="shared" si="38"/>
        <v>0</v>
      </c>
      <c r="P51" s="470">
        <f t="shared" si="39"/>
        <v>0</v>
      </c>
      <c r="Q51" s="470">
        <f t="shared" si="40"/>
        <v>0</v>
      </c>
      <c r="R51" s="470">
        <f t="shared" si="41"/>
        <v>0</v>
      </c>
      <c r="S51" s="470">
        <f t="shared" si="42"/>
        <v>0</v>
      </c>
      <c r="T51" s="470">
        <f t="shared" si="43"/>
        <v>0</v>
      </c>
      <c r="U51" s="470">
        <f t="shared" si="44"/>
        <v>0</v>
      </c>
      <c r="V51" s="443"/>
      <c r="W51" s="470">
        <f t="shared" si="45"/>
        <v>0</v>
      </c>
      <c r="X51" s="470">
        <f t="shared" si="46"/>
        <v>0</v>
      </c>
      <c r="Y51" s="470">
        <f t="shared" si="47"/>
        <v>0</v>
      </c>
      <c r="Z51" s="470">
        <f t="shared" si="48"/>
        <v>0</v>
      </c>
      <c r="AA51" s="470">
        <f t="shared" si="49"/>
        <v>0</v>
      </c>
      <c r="AB51" s="470">
        <f t="shared" si="50"/>
        <v>0</v>
      </c>
      <c r="AC51" s="473">
        <f t="shared" si="51"/>
        <v>0</v>
      </c>
      <c r="AD51" s="473">
        <f t="shared" si="52"/>
        <v>0</v>
      </c>
      <c r="AE51" s="473">
        <f t="shared" si="53"/>
        <v>0</v>
      </c>
      <c r="AF51" s="443"/>
      <c r="AG51" s="473">
        <f t="shared" si="54"/>
        <v>0</v>
      </c>
      <c r="AH51" s="443"/>
      <c r="AI51" s="470">
        <f t="shared" si="55"/>
        <v>0</v>
      </c>
      <c r="AJ51" s="470">
        <f t="shared" si="27"/>
        <v>0</v>
      </c>
      <c r="AK51" s="470">
        <f t="shared" si="28"/>
        <v>0</v>
      </c>
    </row>
    <row r="52" spans="2:37" x14ac:dyDescent="0.2">
      <c r="B52" s="477" t="str">
        <f>IF(BasePop.!B57="","",BasePop.!B57)</f>
        <v/>
      </c>
      <c r="C52" s="453"/>
      <c r="D52" s="470">
        <f>BasePop.!L57</f>
        <v>0</v>
      </c>
      <c r="E52" s="471">
        <f t="shared" si="24"/>
        <v>0</v>
      </c>
      <c r="F52" s="470">
        <f t="shared" si="29"/>
        <v>0</v>
      </c>
      <c r="G52" s="445"/>
      <c r="H52" s="536"/>
      <c r="I52" s="471">
        <f t="shared" si="25"/>
        <v>0</v>
      </c>
      <c r="J52" s="446"/>
      <c r="K52" s="470">
        <f t="shared" si="26"/>
        <v>0</v>
      </c>
      <c r="L52" s="470">
        <f t="shared" si="35"/>
        <v>0</v>
      </c>
      <c r="M52" s="470">
        <f t="shared" si="36"/>
        <v>0</v>
      </c>
      <c r="N52" s="470">
        <f t="shared" si="37"/>
        <v>0</v>
      </c>
      <c r="O52" s="470">
        <f t="shared" si="38"/>
        <v>0</v>
      </c>
      <c r="P52" s="470">
        <f t="shared" si="39"/>
        <v>0</v>
      </c>
      <c r="Q52" s="470">
        <f t="shared" si="40"/>
        <v>0</v>
      </c>
      <c r="R52" s="470">
        <f t="shared" si="41"/>
        <v>0</v>
      </c>
      <c r="S52" s="470">
        <f t="shared" si="42"/>
        <v>0</v>
      </c>
      <c r="T52" s="470">
        <f t="shared" si="43"/>
        <v>0</v>
      </c>
      <c r="U52" s="470">
        <f t="shared" si="44"/>
        <v>0</v>
      </c>
      <c r="V52" s="443"/>
      <c r="W52" s="470">
        <f t="shared" si="45"/>
        <v>0</v>
      </c>
      <c r="X52" s="470">
        <f t="shared" si="46"/>
        <v>0</v>
      </c>
      <c r="Y52" s="470">
        <f t="shared" si="47"/>
        <v>0</v>
      </c>
      <c r="Z52" s="470">
        <f t="shared" si="48"/>
        <v>0</v>
      </c>
      <c r="AA52" s="470">
        <f t="shared" si="49"/>
        <v>0</v>
      </c>
      <c r="AB52" s="470">
        <f t="shared" si="50"/>
        <v>0</v>
      </c>
      <c r="AC52" s="473">
        <f t="shared" si="51"/>
        <v>0</v>
      </c>
      <c r="AD52" s="473">
        <f t="shared" si="52"/>
        <v>0</v>
      </c>
      <c r="AE52" s="473">
        <f t="shared" si="53"/>
        <v>0</v>
      </c>
      <c r="AF52" s="443"/>
      <c r="AG52" s="473">
        <f t="shared" si="54"/>
        <v>0</v>
      </c>
      <c r="AH52" s="443"/>
      <c r="AI52" s="470">
        <f t="shared" si="55"/>
        <v>0</v>
      </c>
      <c r="AJ52" s="470">
        <f t="shared" si="27"/>
        <v>0</v>
      </c>
      <c r="AK52" s="470">
        <f t="shared" si="28"/>
        <v>0</v>
      </c>
    </row>
    <row r="53" spans="2:37" x14ac:dyDescent="0.2">
      <c r="B53" s="477" t="str">
        <f>IF(BasePop.!B58="","",BasePop.!B58)</f>
        <v/>
      </c>
      <c r="C53" s="453"/>
      <c r="D53" s="470">
        <f>BasePop.!L58</f>
        <v>0</v>
      </c>
      <c r="E53" s="471">
        <f t="shared" si="24"/>
        <v>0</v>
      </c>
      <c r="F53" s="470">
        <f t="shared" si="29"/>
        <v>0</v>
      </c>
      <c r="G53" s="445"/>
      <c r="H53" s="536"/>
      <c r="I53" s="471">
        <f t="shared" si="25"/>
        <v>0</v>
      </c>
      <c r="J53" s="446"/>
      <c r="K53" s="470">
        <f t="shared" si="26"/>
        <v>0</v>
      </c>
      <c r="L53" s="470">
        <f t="shared" si="35"/>
        <v>0</v>
      </c>
      <c r="M53" s="470">
        <f t="shared" si="36"/>
        <v>0</v>
      </c>
      <c r="N53" s="470">
        <f t="shared" si="37"/>
        <v>0</v>
      </c>
      <c r="O53" s="470">
        <f t="shared" si="38"/>
        <v>0</v>
      </c>
      <c r="P53" s="470">
        <f t="shared" si="39"/>
        <v>0</v>
      </c>
      <c r="Q53" s="470">
        <f t="shared" si="40"/>
        <v>0</v>
      </c>
      <c r="R53" s="470">
        <f t="shared" si="41"/>
        <v>0</v>
      </c>
      <c r="S53" s="470">
        <f t="shared" si="42"/>
        <v>0</v>
      </c>
      <c r="T53" s="470">
        <f t="shared" si="43"/>
        <v>0</v>
      </c>
      <c r="U53" s="470">
        <f t="shared" si="44"/>
        <v>0</v>
      </c>
      <c r="V53" s="443"/>
      <c r="W53" s="470">
        <f t="shared" si="45"/>
        <v>0</v>
      </c>
      <c r="X53" s="470">
        <f t="shared" si="46"/>
        <v>0</v>
      </c>
      <c r="Y53" s="470">
        <f t="shared" si="47"/>
        <v>0</v>
      </c>
      <c r="Z53" s="470">
        <f t="shared" si="48"/>
        <v>0</v>
      </c>
      <c r="AA53" s="470">
        <f t="shared" si="49"/>
        <v>0</v>
      </c>
      <c r="AB53" s="470">
        <f t="shared" si="50"/>
        <v>0</v>
      </c>
      <c r="AC53" s="473">
        <f t="shared" si="51"/>
        <v>0</v>
      </c>
      <c r="AD53" s="473">
        <f t="shared" si="52"/>
        <v>0</v>
      </c>
      <c r="AE53" s="473">
        <f t="shared" si="53"/>
        <v>0</v>
      </c>
      <c r="AF53" s="443"/>
      <c r="AG53" s="473">
        <f t="shared" si="54"/>
        <v>0</v>
      </c>
      <c r="AH53" s="443"/>
      <c r="AI53" s="470">
        <f t="shared" si="55"/>
        <v>0</v>
      </c>
      <c r="AJ53" s="470">
        <f t="shared" si="27"/>
        <v>0</v>
      </c>
      <c r="AK53" s="470">
        <f t="shared" si="28"/>
        <v>0</v>
      </c>
    </row>
    <row r="54" spans="2:37" x14ac:dyDescent="0.2">
      <c r="B54" s="477" t="str">
        <f>IF(BasePop.!B59="","",BasePop.!B59)</f>
        <v/>
      </c>
      <c r="C54" s="453"/>
      <c r="D54" s="470">
        <f>BasePop.!L59</f>
        <v>0</v>
      </c>
      <c r="E54" s="471">
        <f t="shared" si="24"/>
        <v>0</v>
      </c>
      <c r="F54" s="470">
        <f t="shared" si="29"/>
        <v>0</v>
      </c>
      <c r="G54" s="445"/>
      <c r="H54" s="536"/>
      <c r="I54" s="471">
        <f t="shared" si="25"/>
        <v>0</v>
      </c>
      <c r="J54" s="446"/>
      <c r="K54" s="470">
        <f t="shared" si="26"/>
        <v>0</v>
      </c>
      <c r="L54" s="470">
        <f t="shared" si="35"/>
        <v>0</v>
      </c>
      <c r="M54" s="470">
        <f t="shared" si="36"/>
        <v>0</v>
      </c>
      <c r="N54" s="470">
        <f t="shared" si="37"/>
        <v>0</v>
      </c>
      <c r="O54" s="470">
        <f t="shared" si="38"/>
        <v>0</v>
      </c>
      <c r="P54" s="470">
        <f t="shared" si="39"/>
        <v>0</v>
      </c>
      <c r="Q54" s="470">
        <f t="shared" si="40"/>
        <v>0</v>
      </c>
      <c r="R54" s="470">
        <f t="shared" si="41"/>
        <v>0</v>
      </c>
      <c r="S54" s="470">
        <f t="shared" si="42"/>
        <v>0</v>
      </c>
      <c r="T54" s="470">
        <f t="shared" si="43"/>
        <v>0</v>
      </c>
      <c r="U54" s="470">
        <f t="shared" si="44"/>
        <v>0</v>
      </c>
      <c r="V54" s="443"/>
      <c r="W54" s="470">
        <f t="shared" si="45"/>
        <v>0</v>
      </c>
      <c r="X54" s="470">
        <f t="shared" si="46"/>
        <v>0</v>
      </c>
      <c r="Y54" s="470">
        <f t="shared" si="47"/>
        <v>0</v>
      </c>
      <c r="Z54" s="470">
        <f t="shared" si="48"/>
        <v>0</v>
      </c>
      <c r="AA54" s="470">
        <f t="shared" si="49"/>
        <v>0</v>
      </c>
      <c r="AB54" s="470">
        <f t="shared" si="50"/>
        <v>0</v>
      </c>
      <c r="AC54" s="473">
        <f t="shared" si="51"/>
        <v>0</v>
      </c>
      <c r="AD54" s="473">
        <f t="shared" si="52"/>
        <v>0</v>
      </c>
      <c r="AE54" s="473">
        <f t="shared" si="53"/>
        <v>0</v>
      </c>
      <c r="AF54" s="443"/>
      <c r="AG54" s="473">
        <f t="shared" si="54"/>
        <v>0</v>
      </c>
      <c r="AH54" s="443"/>
      <c r="AI54" s="470">
        <f t="shared" si="55"/>
        <v>0</v>
      </c>
      <c r="AJ54" s="470">
        <f t="shared" si="27"/>
        <v>0</v>
      </c>
      <c r="AK54" s="470">
        <f t="shared" si="28"/>
        <v>0</v>
      </c>
    </row>
    <row r="55" spans="2:37" x14ac:dyDescent="0.2">
      <c r="B55" s="477" t="str">
        <f>IF(BasePop.!B60="","",BasePop.!B60)</f>
        <v/>
      </c>
      <c r="C55" s="453"/>
      <c r="D55" s="470">
        <f>BasePop.!L60</f>
        <v>0</v>
      </c>
      <c r="E55" s="471">
        <f t="shared" si="24"/>
        <v>0</v>
      </c>
      <c r="F55" s="470">
        <f t="shared" si="29"/>
        <v>0</v>
      </c>
      <c r="G55" s="445"/>
      <c r="H55" s="536"/>
      <c r="I55" s="471">
        <f t="shared" si="25"/>
        <v>0</v>
      </c>
      <c r="J55" s="446"/>
      <c r="K55" s="470">
        <f t="shared" si="26"/>
        <v>0</v>
      </c>
      <c r="L55" s="470">
        <f t="shared" si="35"/>
        <v>0</v>
      </c>
      <c r="M55" s="470">
        <f t="shared" si="36"/>
        <v>0</v>
      </c>
      <c r="N55" s="470">
        <f t="shared" si="37"/>
        <v>0</v>
      </c>
      <c r="O55" s="470">
        <f t="shared" si="38"/>
        <v>0</v>
      </c>
      <c r="P55" s="470">
        <f t="shared" si="39"/>
        <v>0</v>
      </c>
      <c r="Q55" s="470">
        <f t="shared" si="40"/>
        <v>0</v>
      </c>
      <c r="R55" s="470">
        <f t="shared" si="41"/>
        <v>0</v>
      </c>
      <c r="S55" s="470">
        <f t="shared" si="42"/>
        <v>0</v>
      </c>
      <c r="T55" s="470">
        <f t="shared" si="43"/>
        <v>0</v>
      </c>
      <c r="U55" s="470">
        <f t="shared" si="44"/>
        <v>0</v>
      </c>
      <c r="V55" s="443"/>
      <c r="W55" s="470">
        <f t="shared" si="45"/>
        <v>0</v>
      </c>
      <c r="X55" s="470">
        <f t="shared" si="46"/>
        <v>0</v>
      </c>
      <c r="Y55" s="470">
        <f t="shared" si="47"/>
        <v>0</v>
      </c>
      <c r="Z55" s="470">
        <f t="shared" si="48"/>
        <v>0</v>
      </c>
      <c r="AA55" s="470">
        <f t="shared" si="49"/>
        <v>0</v>
      </c>
      <c r="AB55" s="470">
        <f t="shared" si="50"/>
        <v>0</v>
      </c>
      <c r="AC55" s="473">
        <f t="shared" si="51"/>
        <v>0</v>
      </c>
      <c r="AD55" s="473">
        <f t="shared" si="52"/>
        <v>0</v>
      </c>
      <c r="AE55" s="473">
        <f t="shared" si="53"/>
        <v>0</v>
      </c>
      <c r="AF55" s="443"/>
      <c r="AG55" s="473">
        <f t="shared" si="54"/>
        <v>0</v>
      </c>
      <c r="AH55" s="443"/>
      <c r="AI55" s="470">
        <f t="shared" si="55"/>
        <v>0</v>
      </c>
      <c r="AJ55" s="470">
        <f t="shared" si="27"/>
        <v>0</v>
      </c>
      <c r="AK55" s="470">
        <f t="shared" si="28"/>
        <v>0</v>
      </c>
    </row>
    <row r="56" spans="2:37" x14ac:dyDescent="0.2">
      <c r="B56" s="477" t="str">
        <f>IF(BasePop.!B61="","",BasePop.!B61)</f>
        <v/>
      </c>
      <c r="C56" s="453"/>
      <c r="D56" s="470">
        <f>BasePop.!L61</f>
        <v>0</v>
      </c>
      <c r="E56" s="471">
        <f t="shared" si="24"/>
        <v>0</v>
      </c>
      <c r="F56" s="470">
        <f t="shared" si="29"/>
        <v>0</v>
      </c>
      <c r="G56" s="445"/>
      <c r="H56" s="536"/>
      <c r="I56" s="471">
        <f t="shared" si="25"/>
        <v>0</v>
      </c>
      <c r="J56" s="446"/>
      <c r="K56" s="470">
        <f t="shared" si="26"/>
        <v>0</v>
      </c>
      <c r="L56" s="470">
        <f t="shared" si="35"/>
        <v>0</v>
      </c>
      <c r="M56" s="470">
        <f t="shared" si="36"/>
        <v>0</v>
      </c>
      <c r="N56" s="470">
        <f t="shared" si="37"/>
        <v>0</v>
      </c>
      <c r="O56" s="470">
        <f t="shared" si="38"/>
        <v>0</v>
      </c>
      <c r="P56" s="470">
        <f t="shared" si="39"/>
        <v>0</v>
      </c>
      <c r="Q56" s="470">
        <f t="shared" si="40"/>
        <v>0</v>
      </c>
      <c r="R56" s="470">
        <f t="shared" si="41"/>
        <v>0</v>
      </c>
      <c r="S56" s="470">
        <f t="shared" si="42"/>
        <v>0</v>
      </c>
      <c r="T56" s="470">
        <f t="shared" si="43"/>
        <v>0</v>
      </c>
      <c r="U56" s="470">
        <f t="shared" si="44"/>
        <v>0</v>
      </c>
      <c r="V56" s="443"/>
      <c r="W56" s="470">
        <f t="shared" si="45"/>
        <v>0</v>
      </c>
      <c r="X56" s="470">
        <f t="shared" si="46"/>
        <v>0</v>
      </c>
      <c r="Y56" s="470">
        <f t="shared" si="47"/>
        <v>0</v>
      </c>
      <c r="Z56" s="470">
        <f t="shared" si="48"/>
        <v>0</v>
      </c>
      <c r="AA56" s="470">
        <f t="shared" si="49"/>
        <v>0</v>
      </c>
      <c r="AB56" s="470">
        <f t="shared" si="50"/>
        <v>0</v>
      </c>
      <c r="AC56" s="473">
        <f t="shared" si="51"/>
        <v>0</v>
      </c>
      <c r="AD56" s="473">
        <f t="shared" si="52"/>
        <v>0</v>
      </c>
      <c r="AE56" s="473">
        <f t="shared" si="53"/>
        <v>0</v>
      </c>
      <c r="AF56" s="443"/>
      <c r="AG56" s="473">
        <f t="shared" si="54"/>
        <v>0</v>
      </c>
      <c r="AH56" s="443"/>
      <c r="AI56" s="470">
        <f t="shared" si="55"/>
        <v>0</v>
      </c>
      <c r="AJ56" s="470">
        <f t="shared" si="27"/>
        <v>0</v>
      </c>
      <c r="AK56" s="470">
        <f t="shared" si="28"/>
        <v>0</v>
      </c>
    </row>
    <row r="57" spans="2:37" x14ac:dyDescent="0.2">
      <c r="B57" s="477" t="str">
        <f>IF(BasePop.!B62="","",BasePop.!B62)</f>
        <v/>
      </c>
      <c r="C57" s="453"/>
      <c r="D57" s="470">
        <f>BasePop.!L62</f>
        <v>0</v>
      </c>
      <c r="E57" s="471">
        <f t="shared" si="24"/>
        <v>0</v>
      </c>
      <c r="F57" s="470">
        <f t="shared" si="29"/>
        <v>0</v>
      </c>
      <c r="G57" s="445"/>
      <c r="H57" s="536"/>
      <c r="I57" s="471">
        <f t="shared" si="25"/>
        <v>0</v>
      </c>
      <c r="J57" s="446"/>
      <c r="K57" s="470">
        <f t="shared" si="26"/>
        <v>0</v>
      </c>
      <c r="L57" s="470">
        <f t="shared" si="35"/>
        <v>0</v>
      </c>
      <c r="M57" s="470">
        <f t="shared" si="36"/>
        <v>0</v>
      </c>
      <c r="N57" s="470">
        <f t="shared" si="37"/>
        <v>0</v>
      </c>
      <c r="O57" s="470">
        <f t="shared" si="38"/>
        <v>0</v>
      </c>
      <c r="P57" s="470">
        <f t="shared" si="39"/>
        <v>0</v>
      </c>
      <c r="Q57" s="470">
        <f t="shared" si="40"/>
        <v>0</v>
      </c>
      <c r="R57" s="470">
        <f t="shared" si="41"/>
        <v>0</v>
      </c>
      <c r="S57" s="470">
        <f t="shared" si="42"/>
        <v>0</v>
      </c>
      <c r="T57" s="470">
        <f t="shared" si="43"/>
        <v>0</v>
      </c>
      <c r="U57" s="470">
        <f t="shared" si="44"/>
        <v>0</v>
      </c>
      <c r="V57" s="443"/>
      <c r="W57" s="470">
        <f t="shared" si="45"/>
        <v>0</v>
      </c>
      <c r="X57" s="470">
        <f t="shared" si="46"/>
        <v>0</v>
      </c>
      <c r="Y57" s="470">
        <f t="shared" si="47"/>
        <v>0</v>
      </c>
      <c r="Z57" s="470">
        <f t="shared" si="48"/>
        <v>0</v>
      </c>
      <c r="AA57" s="470">
        <f t="shared" si="49"/>
        <v>0</v>
      </c>
      <c r="AB57" s="470">
        <f t="shared" si="50"/>
        <v>0</v>
      </c>
      <c r="AC57" s="473">
        <f t="shared" si="51"/>
        <v>0</v>
      </c>
      <c r="AD57" s="473">
        <f t="shared" si="52"/>
        <v>0</v>
      </c>
      <c r="AE57" s="473">
        <f t="shared" si="53"/>
        <v>0</v>
      </c>
      <c r="AF57" s="443"/>
      <c r="AG57" s="473">
        <f t="shared" si="54"/>
        <v>0</v>
      </c>
      <c r="AH57" s="443"/>
      <c r="AI57" s="470">
        <f t="shared" si="55"/>
        <v>0</v>
      </c>
      <c r="AJ57" s="470">
        <f t="shared" si="27"/>
        <v>0</v>
      </c>
      <c r="AK57" s="470">
        <f t="shared" si="28"/>
        <v>0</v>
      </c>
    </row>
    <row r="58" spans="2:37" x14ac:dyDescent="0.2">
      <c r="B58" s="477" t="str">
        <f>IF(BasePop.!B63="","",BasePop.!B63)</f>
        <v/>
      </c>
      <c r="C58" s="453"/>
      <c r="D58" s="470">
        <f>BasePop.!L63</f>
        <v>0</v>
      </c>
      <c r="E58" s="471">
        <f t="shared" si="24"/>
        <v>0</v>
      </c>
      <c r="F58" s="470">
        <f t="shared" si="29"/>
        <v>0</v>
      </c>
      <c r="G58" s="445"/>
      <c r="H58" s="536"/>
      <c r="I58" s="471">
        <f t="shared" si="25"/>
        <v>0</v>
      </c>
      <c r="J58" s="446"/>
      <c r="K58" s="470">
        <f t="shared" si="26"/>
        <v>0</v>
      </c>
      <c r="L58" s="470">
        <f t="shared" si="35"/>
        <v>0</v>
      </c>
      <c r="M58" s="470">
        <f t="shared" si="36"/>
        <v>0</v>
      </c>
      <c r="N58" s="470">
        <f t="shared" si="37"/>
        <v>0</v>
      </c>
      <c r="O58" s="470">
        <f t="shared" si="38"/>
        <v>0</v>
      </c>
      <c r="P58" s="470">
        <f t="shared" si="39"/>
        <v>0</v>
      </c>
      <c r="Q58" s="470">
        <f t="shared" si="40"/>
        <v>0</v>
      </c>
      <c r="R58" s="470">
        <f t="shared" si="41"/>
        <v>0</v>
      </c>
      <c r="S58" s="470">
        <f t="shared" si="42"/>
        <v>0</v>
      </c>
      <c r="T58" s="470">
        <f t="shared" si="43"/>
        <v>0</v>
      </c>
      <c r="U58" s="470">
        <f t="shared" si="44"/>
        <v>0</v>
      </c>
      <c r="V58" s="443"/>
      <c r="W58" s="470">
        <f t="shared" si="45"/>
        <v>0</v>
      </c>
      <c r="X58" s="470">
        <f t="shared" si="46"/>
        <v>0</v>
      </c>
      <c r="Y58" s="470">
        <f t="shared" si="47"/>
        <v>0</v>
      </c>
      <c r="Z58" s="470">
        <f t="shared" si="48"/>
        <v>0</v>
      </c>
      <c r="AA58" s="470">
        <f t="shared" si="49"/>
        <v>0</v>
      </c>
      <c r="AB58" s="470">
        <f t="shared" si="50"/>
        <v>0</v>
      </c>
      <c r="AC58" s="473">
        <f t="shared" si="51"/>
        <v>0</v>
      </c>
      <c r="AD58" s="473">
        <f t="shared" si="52"/>
        <v>0</v>
      </c>
      <c r="AE58" s="473">
        <f t="shared" si="53"/>
        <v>0</v>
      </c>
      <c r="AF58" s="443"/>
      <c r="AG58" s="473">
        <f t="shared" si="54"/>
        <v>0</v>
      </c>
      <c r="AH58" s="443"/>
      <c r="AI58" s="470">
        <f t="shared" si="55"/>
        <v>0</v>
      </c>
      <c r="AJ58" s="470">
        <f t="shared" si="27"/>
        <v>0</v>
      </c>
      <c r="AK58" s="470">
        <f t="shared" si="28"/>
        <v>0</v>
      </c>
    </row>
    <row r="59" spans="2:37" x14ac:dyDescent="0.2">
      <c r="B59" s="477" t="str">
        <f>IF(BasePop.!B64="","",BasePop.!B64)</f>
        <v/>
      </c>
      <c r="C59" s="453"/>
      <c r="D59" s="470">
        <f>BasePop.!L64</f>
        <v>0</v>
      </c>
      <c r="E59" s="471">
        <f t="shared" si="24"/>
        <v>0</v>
      </c>
      <c r="F59" s="470">
        <f t="shared" si="29"/>
        <v>0</v>
      </c>
      <c r="G59" s="445"/>
      <c r="H59" s="536"/>
      <c r="I59" s="471">
        <f t="shared" si="25"/>
        <v>0</v>
      </c>
      <c r="J59" s="446"/>
      <c r="K59" s="470">
        <f t="shared" si="26"/>
        <v>0</v>
      </c>
      <c r="L59" s="470">
        <f t="shared" si="35"/>
        <v>0</v>
      </c>
      <c r="M59" s="470">
        <f t="shared" si="36"/>
        <v>0</v>
      </c>
      <c r="N59" s="470">
        <f t="shared" si="37"/>
        <v>0</v>
      </c>
      <c r="O59" s="470">
        <f t="shared" si="38"/>
        <v>0</v>
      </c>
      <c r="P59" s="470">
        <f t="shared" si="39"/>
        <v>0</v>
      </c>
      <c r="Q59" s="470">
        <f t="shared" si="40"/>
        <v>0</v>
      </c>
      <c r="R59" s="470">
        <f t="shared" si="41"/>
        <v>0</v>
      </c>
      <c r="S59" s="470">
        <f t="shared" si="42"/>
        <v>0</v>
      </c>
      <c r="T59" s="470">
        <f t="shared" si="43"/>
        <v>0</v>
      </c>
      <c r="U59" s="470">
        <f t="shared" si="44"/>
        <v>0</v>
      </c>
      <c r="V59" s="443"/>
      <c r="W59" s="470">
        <f t="shared" si="45"/>
        <v>0</v>
      </c>
      <c r="X59" s="470">
        <f t="shared" si="46"/>
        <v>0</v>
      </c>
      <c r="Y59" s="470">
        <f t="shared" si="47"/>
        <v>0</v>
      </c>
      <c r="Z59" s="470">
        <f t="shared" si="48"/>
        <v>0</v>
      </c>
      <c r="AA59" s="470">
        <f t="shared" si="49"/>
        <v>0</v>
      </c>
      <c r="AB59" s="470">
        <f t="shared" si="50"/>
        <v>0</v>
      </c>
      <c r="AC59" s="473">
        <f t="shared" si="51"/>
        <v>0</v>
      </c>
      <c r="AD59" s="473">
        <f t="shared" si="52"/>
        <v>0</v>
      </c>
      <c r="AE59" s="473">
        <f t="shared" si="53"/>
        <v>0</v>
      </c>
      <c r="AF59" s="443"/>
      <c r="AG59" s="473">
        <f t="shared" si="54"/>
        <v>0</v>
      </c>
      <c r="AH59" s="443"/>
      <c r="AI59" s="470">
        <f t="shared" si="55"/>
        <v>0</v>
      </c>
      <c r="AJ59" s="470">
        <f t="shared" si="27"/>
        <v>0</v>
      </c>
      <c r="AK59" s="470">
        <f t="shared" si="28"/>
        <v>0</v>
      </c>
    </row>
    <row r="60" spans="2:37" x14ac:dyDescent="0.2">
      <c r="B60" s="477" t="str">
        <f>IF(BasePop.!B65="","",BasePop.!B65)</f>
        <v/>
      </c>
      <c r="C60" s="453"/>
      <c r="D60" s="470">
        <f>BasePop.!L65</f>
        <v>0</v>
      </c>
      <c r="E60" s="471">
        <f t="shared" si="24"/>
        <v>0</v>
      </c>
      <c r="F60" s="470">
        <f t="shared" si="29"/>
        <v>0</v>
      </c>
      <c r="G60" s="445"/>
      <c r="H60" s="536"/>
      <c r="I60" s="471">
        <f t="shared" si="25"/>
        <v>0</v>
      </c>
      <c r="J60" s="446"/>
      <c r="K60" s="470">
        <f t="shared" si="26"/>
        <v>0</v>
      </c>
      <c r="L60" s="470">
        <f t="shared" si="35"/>
        <v>0</v>
      </c>
      <c r="M60" s="470">
        <f t="shared" si="36"/>
        <v>0</v>
      </c>
      <c r="N60" s="470">
        <f t="shared" si="37"/>
        <v>0</v>
      </c>
      <c r="O60" s="470">
        <f t="shared" si="38"/>
        <v>0</v>
      </c>
      <c r="P60" s="470">
        <f t="shared" si="39"/>
        <v>0</v>
      </c>
      <c r="Q60" s="470">
        <f t="shared" si="40"/>
        <v>0</v>
      </c>
      <c r="R60" s="470">
        <f t="shared" si="41"/>
        <v>0</v>
      </c>
      <c r="S60" s="470">
        <f t="shared" si="42"/>
        <v>0</v>
      </c>
      <c r="T60" s="470">
        <f t="shared" si="43"/>
        <v>0</v>
      </c>
      <c r="U60" s="470">
        <f t="shared" si="44"/>
        <v>0</v>
      </c>
      <c r="V60" s="443"/>
      <c r="W60" s="470">
        <f t="shared" si="45"/>
        <v>0</v>
      </c>
      <c r="X60" s="470">
        <f t="shared" si="46"/>
        <v>0</v>
      </c>
      <c r="Y60" s="470">
        <f t="shared" si="47"/>
        <v>0</v>
      </c>
      <c r="Z60" s="470">
        <f t="shared" si="48"/>
        <v>0</v>
      </c>
      <c r="AA60" s="470">
        <f t="shared" si="49"/>
        <v>0</v>
      </c>
      <c r="AB60" s="470">
        <f t="shared" si="50"/>
        <v>0</v>
      </c>
      <c r="AC60" s="473">
        <f t="shared" si="51"/>
        <v>0</v>
      </c>
      <c r="AD60" s="473">
        <f t="shared" si="52"/>
        <v>0</v>
      </c>
      <c r="AE60" s="473">
        <f t="shared" si="53"/>
        <v>0</v>
      </c>
      <c r="AF60" s="443"/>
      <c r="AG60" s="473">
        <f t="shared" si="54"/>
        <v>0</v>
      </c>
      <c r="AH60" s="443"/>
      <c r="AI60" s="470">
        <f t="shared" si="55"/>
        <v>0</v>
      </c>
      <c r="AJ60" s="470">
        <f t="shared" si="27"/>
        <v>0</v>
      </c>
      <c r="AK60" s="470">
        <f t="shared" si="28"/>
        <v>0</v>
      </c>
    </row>
    <row r="61" spans="2:37" x14ac:dyDescent="0.2">
      <c r="B61" s="477" t="str">
        <f>IF(BasePop.!B66="","",BasePop.!B66)</f>
        <v/>
      </c>
      <c r="C61" s="453"/>
      <c r="D61" s="470">
        <f>BasePop.!L66</f>
        <v>0</v>
      </c>
      <c r="E61" s="471">
        <f t="shared" si="24"/>
        <v>0</v>
      </c>
      <c r="F61" s="470">
        <f t="shared" si="29"/>
        <v>0</v>
      </c>
      <c r="G61" s="445"/>
      <c r="H61" s="536"/>
      <c r="I61" s="471">
        <f t="shared" si="25"/>
        <v>0</v>
      </c>
      <c r="J61" s="446"/>
      <c r="K61" s="470">
        <f t="shared" si="26"/>
        <v>0</v>
      </c>
      <c r="L61" s="470">
        <f t="shared" si="35"/>
        <v>0</v>
      </c>
      <c r="M61" s="470">
        <f t="shared" si="36"/>
        <v>0</v>
      </c>
      <c r="N61" s="470">
        <f t="shared" si="37"/>
        <v>0</v>
      </c>
      <c r="O61" s="470">
        <f t="shared" si="38"/>
        <v>0</v>
      </c>
      <c r="P61" s="470">
        <f t="shared" si="39"/>
        <v>0</v>
      </c>
      <c r="Q61" s="470">
        <f t="shared" si="40"/>
        <v>0</v>
      </c>
      <c r="R61" s="470">
        <f t="shared" si="41"/>
        <v>0</v>
      </c>
      <c r="S61" s="470">
        <f t="shared" si="42"/>
        <v>0</v>
      </c>
      <c r="T61" s="470">
        <f t="shared" si="43"/>
        <v>0</v>
      </c>
      <c r="U61" s="470">
        <f t="shared" si="44"/>
        <v>0</v>
      </c>
      <c r="V61" s="443"/>
      <c r="W61" s="470">
        <f t="shared" si="45"/>
        <v>0</v>
      </c>
      <c r="X61" s="470">
        <f t="shared" si="46"/>
        <v>0</v>
      </c>
      <c r="Y61" s="470">
        <f t="shared" si="47"/>
        <v>0</v>
      </c>
      <c r="Z61" s="470">
        <f t="shared" si="48"/>
        <v>0</v>
      </c>
      <c r="AA61" s="470">
        <f t="shared" si="49"/>
        <v>0</v>
      </c>
      <c r="AB61" s="470">
        <f t="shared" si="50"/>
        <v>0</v>
      </c>
      <c r="AC61" s="473">
        <f t="shared" si="51"/>
        <v>0</v>
      </c>
      <c r="AD61" s="473">
        <f t="shared" si="52"/>
        <v>0</v>
      </c>
      <c r="AE61" s="473">
        <f t="shared" si="53"/>
        <v>0</v>
      </c>
      <c r="AF61" s="443"/>
      <c r="AG61" s="473">
        <f t="shared" si="54"/>
        <v>0</v>
      </c>
      <c r="AH61" s="443"/>
      <c r="AI61" s="470">
        <f t="shared" si="55"/>
        <v>0</v>
      </c>
      <c r="AJ61" s="470">
        <f t="shared" si="27"/>
        <v>0</v>
      </c>
      <c r="AK61" s="470">
        <f t="shared" si="28"/>
        <v>0</v>
      </c>
    </row>
    <row r="62" spans="2:37" x14ac:dyDescent="0.2">
      <c r="B62" s="477" t="str">
        <f>IF(BasePop.!B67="","",BasePop.!B67)</f>
        <v/>
      </c>
      <c r="C62" s="453"/>
      <c r="D62" s="470">
        <f>BasePop.!L67</f>
        <v>0</v>
      </c>
      <c r="E62" s="471">
        <f t="shared" si="24"/>
        <v>0</v>
      </c>
      <c r="F62" s="470">
        <f t="shared" si="29"/>
        <v>0</v>
      </c>
      <c r="G62" s="445"/>
      <c r="H62" s="536"/>
      <c r="I62" s="471">
        <f t="shared" si="25"/>
        <v>0</v>
      </c>
      <c r="J62" s="446"/>
      <c r="K62" s="470">
        <f t="shared" si="26"/>
        <v>0</v>
      </c>
      <c r="L62" s="470">
        <f t="shared" si="35"/>
        <v>0</v>
      </c>
      <c r="M62" s="470">
        <f t="shared" si="36"/>
        <v>0</v>
      </c>
      <c r="N62" s="470">
        <f t="shared" si="37"/>
        <v>0</v>
      </c>
      <c r="O62" s="470">
        <f t="shared" si="38"/>
        <v>0</v>
      </c>
      <c r="P62" s="470">
        <f t="shared" si="39"/>
        <v>0</v>
      </c>
      <c r="Q62" s="470">
        <f t="shared" si="40"/>
        <v>0</v>
      </c>
      <c r="R62" s="470">
        <f t="shared" si="41"/>
        <v>0</v>
      </c>
      <c r="S62" s="470">
        <f t="shared" si="42"/>
        <v>0</v>
      </c>
      <c r="T62" s="470">
        <f t="shared" si="43"/>
        <v>0</v>
      </c>
      <c r="U62" s="470">
        <f t="shared" si="44"/>
        <v>0</v>
      </c>
      <c r="V62" s="443"/>
      <c r="W62" s="470">
        <f t="shared" si="45"/>
        <v>0</v>
      </c>
      <c r="X62" s="470">
        <f t="shared" si="46"/>
        <v>0</v>
      </c>
      <c r="Y62" s="470">
        <f t="shared" si="47"/>
        <v>0</v>
      </c>
      <c r="Z62" s="470">
        <f t="shared" si="48"/>
        <v>0</v>
      </c>
      <c r="AA62" s="470">
        <f t="shared" si="49"/>
        <v>0</v>
      </c>
      <c r="AB62" s="470">
        <f t="shared" si="50"/>
        <v>0</v>
      </c>
      <c r="AC62" s="473">
        <f t="shared" si="51"/>
        <v>0</v>
      </c>
      <c r="AD62" s="473">
        <f t="shared" si="52"/>
        <v>0</v>
      </c>
      <c r="AE62" s="473">
        <f t="shared" si="53"/>
        <v>0</v>
      </c>
      <c r="AF62" s="443"/>
      <c r="AG62" s="473">
        <f t="shared" si="54"/>
        <v>0</v>
      </c>
      <c r="AH62" s="443"/>
      <c r="AI62" s="470">
        <f t="shared" si="55"/>
        <v>0</v>
      </c>
      <c r="AJ62" s="470">
        <f t="shared" si="27"/>
        <v>0</v>
      </c>
      <c r="AK62" s="470">
        <f t="shared" si="28"/>
        <v>0</v>
      </c>
    </row>
    <row r="63" spans="2:37" x14ac:dyDescent="0.2">
      <c r="B63" s="477" t="str">
        <f>IF(BasePop.!B68="","",BasePop.!B68)</f>
        <v/>
      </c>
      <c r="C63" s="453"/>
      <c r="D63" s="470">
        <f>BasePop.!L68</f>
        <v>0</v>
      </c>
      <c r="E63" s="471">
        <f t="shared" si="24"/>
        <v>0</v>
      </c>
      <c r="F63" s="470">
        <f t="shared" si="29"/>
        <v>0</v>
      </c>
      <c r="G63" s="445"/>
      <c r="H63" s="536"/>
      <c r="I63" s="471">
        <f t="shared" si="25"/>
        <v>0</v>
      </c>
      <c r="J63" s="446"/>
      <c r="K63" s="470">
        <f t="shared" si="26"/>
        <v>0</v>
      </c>
      <c r="L63" s="470">
        <f t="shared" si="35"/>
        <v>0</v>
      </c>
      <c r="M63" s="470">
        <f t="shared" si="36"/>
        <v>0</v>
      </c>
      <c r="N63" s="470">
        <f t="shared" si="37"/>
        <v>0</v>
      </c>
      <c r="O63" s="470">
        <f t="shared" si="38"/>
        <v>0</v>
      </c>
      <c r="P63" s="470">
        <f t="shared" si="39"/>
        <v>0</v>
      </c>
      <c r="Q63" s="470">
        <f t="shared" si="40"/>
        <v>0</v>
      </c>
      <c r="R63" s="470">
        <f t="shared" si="41"/>
        <v>0</v>
      </c>
      <c r="S63" s="470">
        <f t="shared" si="42"/>
        <v>0</v>
      </c>
      <c r="T63" s="470">
        <f t="shared" si="43"/>
        <v>0</v>
      </c>
      <c r="U63" s="470">
        <f t="shared" si="44"/>
        <v>0</v>
      </c>
      <c r="V63" s="443"/>
      <c r="W63" s="470">
        <f t="shared" si="45"/>
        <v>0</v>
      </c>
      <c r="X63" s="470">
        <f t="shared" si="46"/>
        <v>0</v>
      </c>
      <c r="Y63" s="470">
        <f t="shared" si="47"/>
        <v>0</v>
      </c>
      <c r="Z63" s="470">
        <f t="shared" si="48"/>
        <v>0</v>
      </c>
      <c r="AA63" s="470">
        <f t="shared" si="49"/>
        <v>0</v>
      </c>
      <c r="AB63" s="470">
        <f t="shared" si="50"/>
        <v>0</v>
      </c>
      <c r="AC63" s="473">
        <f t="shared" si="51"/>
        <v>0</v>
      </c>
      <c r="AD63" s="473">
        <f t="shared" si="52"/>
        <v>0</v>
      </c>
      <c r="AE63" s="473">
        <f t="shared" si="53"/>
        <v>0</v>
      </c>
      <c r="AF63" s="443"/>
      <c r="AG63" s="473">
        <f t="shared" si="54"/>
        <v>0</v>
      </c>
      <c r="AH63" s="443"/>
      <c r="AI63" s="470">
        <f t="shared" si="55"/>
        <v>0</v>
      </c>
      <c r="AJ63" s="470">
        <f t="shared" si="27"/>
        <v>0</v>
      </c>
      <c r="AK63" s="470">
        <f t="shared" si="28"/>
        <v>0</v>
      </c>
    </row>
    <row r="64" spans="2:37" x14ac:dyDescent="0.2">
      <c r="B64" s="477" t="str">
        <f>IF(BasePop.!B69="","",BasePop.!B69)</f>
        <v/>
      </c>
      <c r="C64" s="453"/>
      <c r="D64" s="470">
        <f>BasePop.!L69</f>
        <v>0</v>
      </c>
      <c r="E64" s="471">
        <f t="shared" si="24"/>
        <v>0</v>
      </c>
      <c r="F64" s="470">
        <f t="shared" si="29"/>
        <v>0</v>
      </c>
      <c r="G64" s="445"/>
      <c r="H64" s="536"/>
      <c r="I64" s="471">
        <f t="shared" si="25"/>
        <v>0</v>
      </c>
      <c r="J64" s="446"/>
      <c r="K64" s="470">
        <f t="shared" si="26"/>
        <v>0</v>
      </c>
      <c r="L64" s="470">
        <f t="shared" si="35"/>
        <v>0</v>
      </c>
      <c r="M64" s="470">
        <f t="shared" si="36"/>
        <v>0</v>
      </c>
      <c r="N64" s="470">
        <f t="shared" si="37"/>
        <v>0</v>
      </c>
      <c r="O64" s="470">
        <f t="shared" si="38"/>
        <v>0</v>
      </c>
      <c r="P64" s="470">
        <f t="shared" si="39"/>
        <v>0</v>
      </c>
      <c r="Q64" s="470">
        <f t="shared" si="40"/>
        <v>0</v>
      </c>
      <c r="R64" s="470">
        <f t="shared" si="41"/>
        <v>0</v>
      </c>
      <c r="S64" s="470">
        <f t="shared" si="42"/>
        <v>0</v>
      </c>
      <c r="T64" s="470">
        <f t="shared" si="43"/>
        <v>0</v>
      </c>
      <c r="U64" s="470">
        <f t="shared" si="44"/>
        <v>0</v>
      </c>
      <c r="V64" s="443"/>
      <c r="W64" s="470">
        <f t="shared" si="45"/>
        <v>0</v>
      </c>
      <c r="X64" s="470">
        <f t="shared" si="46"/>
        <v>0</v>
      </c>
      <c r="Y64" s="470">
        <f t="shared" si="47"/>
        <v>0</v>
      </c>
      <c r="Z64" s="470">
        <f t="shared" si="48"/>
        <v>0</v>
      </c>
      <c r="AA64" s="470">
        <f t="shared" si="49"/>
        <v>0</v>
      </c>
      <c r="AB64" s="470">
        <f t="shared" si="50"/>
        <v>0</v>
      </c>
      <c r="AC64" s="473">
        <f t="shared" si="51"/>
        <v>0</v>
      </c>
      <c r="AD64" s="473">
        <f t="shared" si="52"/>
        <v>0</v>
      </c>
      <c r="AE64" s="473">
        <f t="shared" si="53"/>
        <v>0</v>
      </c>
      <c r="AF64" s="443"/>
      <c r="AG64" s="473">
        <f t="shared" si="54"/>
        <v>0</v>
      </c>
      <c r="AH64" s="443"/>
      <c r="AI64" s="470">
        <f t="shared" si="55"/>
        <v>0</v>
      </c>
      <c r="AJ64" s="470">
        <f t="shared" si="27"/>
        <v>0</v>
      </c>
      <c r="AK64" s="470">
        <f t="shared" si="28"/>
        <v>0</v>
      </c>
    </row>
    <row r="65" spans="2:37" x14ac:dyDescent="0.2">
      <c r="B65" s="432"/>
      <c r="C65" s="432"/>
      <c r="D65" s="447"/>
      <c r="E65" s="446"/>
      <c r="I65" s="446"/>
      <c r="J65" s="446"/>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row>
    <row r="66" spans="2:37" x14ac:dyDescent="0.2">
      <c r="B66" s="432"/>
      <c r="C66" s="432"/>
      <c r="D66" s="447"/>
      <c r="E66" s="446"/>
      <c r="I66" s="446"/>
      <c r="J66" s="446"/>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row>
    <row r="67" spans="2:37" x14ac:dyDescent="0.2">
      <c r="B67" s="432"/>
      <c r="C67" s="432"/>
      <c r="D67" s="447"/>
      <c r="E67" s="446"/>
      <c r="I67" s="446"/>
      <c r="J67" s="446"/>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row>
    <row r="68" spans="2:37" x14ac:dyDescent="0.2">
      <c r="B68" s="435"/>
      <c r="C68" s="435"/>
      <c r="D68" s="447"/>
      <c r="E68" s="446"/>
      <c r="I68" s="446"/>
      <c r="J68" s="446"/>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row>
    <row r="69" spans="2:37" x14ac:dyDescent="0.2">
      <c r="B69" s="436"/>
      <c r="C69" s="436"/>
      <c r="E69" s="446"/>
      <c r="I69" s="446"/>
      <c r="J69" s="446"/>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row>
    <row r="70" spans="2:37" ht="15.75" customHeight="1" x14ac:dyDescent="0.2">
      <c r="D70" s="448"/>
      <c r="N70" s="444"/>
      <c r="O70" s="444"/>
      <c r="P70" s="444"/>
      <c r="Q70" s="444"/>
      <c r="R70" s="444"/>
      <c r="S70" s="444"/>
      <c r="T70" s="444"/>
      <c r="U70" s="444"/>
      <c r="V70" s="444"/>
      <c r="AE70" s="443"/>
      <c r="AF70" s="443"/>
      <c r="AH70" s="443"/>
      <c r="AK70" s="443"/>
    </row>
  </sheetData>
  <mergeCells count="33">
    <mergeCell ref="H10:I11"/>
    <mergeCell ref="B7:B11"/>
    <mergeCell ref="D7:I7"/>
    <mergeCell ref="K7:U7"/>
    <mergeCell ref="AI7:AK7"/>
    <mergeCell ref="D8:D10"/>
    <mergeCell ref="E8:F8"/>
    <mergeCell ref="H8:I8"/>
    <mergeCell ref="K8:K9"/>
    <mergeCell ref="L8:L9"/>
    <mergeCell ref="M8:M9"/>
    <mergeCell ref="N8:N9"/>
    <mergeCell ref="O8:O9"/>
    <mergeCell ref="P8:P9"/>
    <mergeCell ref="Q8:Q9"/>
    <mergeCell ref="R8:R9"/>
    <mergeCell ref="S8:S9"/>
    <mergeCell ref="AA8:AA9"/>
    <mergeCell ref="AB8:AB9"/>
    <mergeCell ref="AC8:AC9"/>
    <mergeCell ref="T8:T9"/>
    <mergeCell ref="U8:U9"/>
    <mergeCell ref="W8:W9"/>
    <mergeCell ref="X8:X9"/>
    <mergeCell ref="Y8:Y9"/>
    <mergeCell ref="AG8:AG9"/>
    <mergeCell ref="AE8:AE9"/>
    <mergeCell ref="W7:AG7"/>
    <mergeCell ref="Z8:Z9"/>
    <mergeCell ref="AK8:AK11"/>
    <mergeCell ref="AJ8:AJ11"/>
    <mergeCell ref="AI8:AI11"/>
    <mergeCell ref="AD8:AD9"/>
  </mergeCells>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81"/>
  <sheetViews>
    <sheetView showGridLines="0" zoomScaleNormal="100" workbookViewId="0">
      <pane xSplit="2" ySplit="13" topLeftCell="AD14" activePane="bottomRight" state="frozen"/>
      <selection pane="topRight" activeCell="C1" sqref="C1"/>
      <selection pane="bottomLeft" activeCell="A13" sqref="A13"/>
      <selection pane="bottomRight" activeCell="AE13" sqref="AE13"/>
    </sheetView>
  </sheetViews>
  <sheetFormatPr defaultRowHeight="12.75" x14ac:dyDescent="0.2"/>
  <cols>
    <col min="1" max="1" width="1.7109375" style="433" customWidth="1"/>
    <col min="2" max="2" width="35.7109375" style="433" customWidth="1"/>
    <col min="3" max="3" width="1.7109375" style="433" customWidth="1"/>
    <col min="4" max="4" width="3.7109375" style="433" customWidth="1"/>
    <col min="5" max="5" width="10.7109375" style="428" customWidth="1"/>
    <col min="6" max="6" width="1.7109375" style="428" customWidth="1"/>
    <col min="7" max="8" width="10.7109375" style="428" customWidth="1"/>
    <col min="9" max="9" width="1.7109375" style="428" customWidth="1"/>
    <col min="10" max="10" width="10.7109375" style="428" customWidth="1"/>
    <col min="11" max="11" width="1.7109375" style="428" customWidth="1"/>
    <col min="12" max="13" width="10.7109375" style="428" customWidth="1"/>
    <col min="14" max="14" width="0.85546875" style="428" customWidth="1"/>
    <col min="15" max="16" width="10.7109375" style="428" customWidth="1"/>
    <col min="17" max="17" width="0.85546875" style="428" customWidth="1"/>
    <col min="18" max="19" width="10.7109375" style="428" customWidth="1"/>
    <col min="20" max="20" width="0.85546875" style="428" customWidth="1"/>
    <col min="21" max="24" width="10.7109375" style="428" customWidth="1"/>
    <col min="25" max="25" width="1.7109375" style="428" customWidth="1"/>
    <col min="26" max="29" width="10.7109375" style="428" customWidth="1"/>
    <col min="30" max="30" width="1.7109375" style="428" customWidth="1"/>
    <col min="31" max="31" width="10.7109375" style="428" customWidth="1"/>
    <col min="32" max="32" width="1.7109375" style="428" customWidth="1"/>
    <col min="33" max="36" width="10.7109375" style="428" customWidth="1"/>
    <col min="37" max="37" width="3.7109375" style="428" customWidth="1"/>
    <col min="38" max="38" width="10.7109375" style="428" customWidth="1"/>
    <col min="39" max="39" width="1.7109375" style="428" customWidth="1"/>
    <col min="40" max="41" width="10.7109375" style="428" customWidth="1"/>
    <col min="42" max="42" width="1.7109375" style="428" customWidth="1"/>
    <col min="43" max="43" width="10.7109375" style="428" customWidth="1"/>
    <col min="44" max="44" width="1.7109375" style="428" customWidth="1"/>
    <col min="45" max="50" width="10.7109375" style="428" customWidth="1"/>
    <col min="51" max="51" width="1.7109375" style="428" customWidth="1"/>
    <col min="52" max="55" width="10.7109375" style="428" customWidth="1"/>
    <col min="56" max="56" width="1.7109375" style="428" customWidth="1"/>
    <col min="57" max="59" width="10.7109375" style="428" customWidth="1"/>
    <col min="60" max="60" width="3.7109375" style="428" customWidth="1"/>
    <col min="61" max="16384" width="9.140625" style="433"/>
  </cols>
  <sheetData>
    <row r="1" spans="1:60" ht="5.0999999999999996" customHeight="1" x14ac:dyDescent="0.2">
      <c r="E1" s="433"/>
      <c r="F1" s="433"/>
      <c r="G1" s="433"/>
      <c r="H1" s="433"/>
      <c r="I1" s="433"/>
      <c r="J1" s="433"/>
      <c r="K1" s="433"/>
      <c r="L1" s="433"/>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519"/>
      <c r="AO1" s="433"/>
      <c r="AP1" s="433"/>
      <c r="AQ1" s="433"/>
      <c r="AR1" s="433"/>
      <c r="AS1" s="433"/>
      <c r="AT1" s="433"/>
      <c r="AU1" s="433"/>
      <c r="AV1" s="433"/>
      <c r="AW1" s="433"/>
      <c r="AX1" s="433"/>
      <c r="AY1" s="433"/>
      <c r="AZ1" s="433"/>
      <c r="BA1" s="433"/>
      <c r="BB1" s="433"/>
      <c r="BC1" s="433"/>
      <c r="BD1" s="433"/>
      <c r="BE1" s="433"/>
      <c r="BF1" s="433"/>
      <c r="BG1" s="433"/>
      <c r="BH1" s="433"/>
    </row>
    <row r="2" spans="1:60" ht="18.75" x14ac:dyDescent="0.3">
      <c r="B2" s="524" t="s">
        <v>541</v>
      </c>
      <c r="C2" s="439"/>
      <c r="E2" s="427"/>
      <c r="F2" s="427"/>
      <c r="G2" s="427"/>
      <c r="H2" s="427"/>
      <c r="I2" s="442"/>
      <c r="J2" s="442"/>
      <c r="K2" s="442"/>
      <c r="L2" s="442"/>
      <c r="M2" s="442"/>
      <c r="N2" s="442"/>
      <c r="O2" s="442"/>
      <c r="P2" s="442"/>
      <c r="Q2" s="442"/>
      <c r="R2" s="442"/>
      <c r="S2" s="442"/>
      <c r="T2" s="442"/>
      <c r="U2" s="442"/>
      <c r="V2" s="442"/>
      <c r="W2" s="442"/>
      <c r="X2" s="486"/>
      <c r="Y2" s="486"/>
      <c r="Z2" s="486"/>
      <c r="AA2" s="486"/>
      <c r="AB2" s="442"/>
      <c r="AC2" s="442"/>
      <c r="AD2" s="442"/>
      <c r="AE2" s="442"/>
      <c r="AF2" s="442"/>
      <c r="AG2" s="442"/>
      <c r="AH2" s="442"/>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row>
    <row r="3" spans="1:60" ht="17.25" customHeight="1" x14ac:dyDescent="0.25">
      <c r="B3" s="518" t="s">
        <v>627</v>
      </c>
      <c r="C3" s="432"/>
      <c r="E3" s="449"/>
      <c r="F3" s="449"/>
      <c r="G3" s="449"/>
      <c r="H3" s="449"/>
      <c r="I3" s="449"/>
      <c r="J3" s="449"/>
      <c r="K3" s="449"/>
      <c r="L3" s="449"/>
      <c r="M3" s="464"/>
      <c r="N3" s="464"/>
      <c r="O3" s="464"/>
      <c r="P3" s="464"/>
      <c r="Q3" s="464"/>
      <c r="R3" s="464"/>
      <c r="S3" s="464"/>
      <c r="T3" s="464"/>
      <c r="U3" s="464"/>
      <c r="V3" s="464"/>
      <c r="W3" s="464"/>
      <c r="X3" s="464"/>
      <c r="Z3" s="449"/>
      <c r="AA3" s="449"/>
      <c r="AB3" s="449"/>
      <c r="AD3" s="463"/>
      <c r="AE3" s="463"/>
      <c r="AL3" s="449"/>
      <c r="AM3" s="449"/>
      <c r="AN3" s="449"/>
      <c r="AO3" s="449"/>
      <c r="AP3" s="449"/>
      <c r="AQ3" s="449"/>
      <c r="AR3" s="449"/>
      <c r="AS3" s="449"/>
      <c r="AT3" s="449"/>
      <c r="AU3" s="449"/>
      <c r="AV3" s="449"/>
      <c r="AW3" s="449"/>
      <c r="AX3" s="449"/>
      <c r="AY3" s="449"/>
      <c r="AZ3" s="449"/>
      <c r="BA3" s="449"/>
      <c r="BB3" s="449"/>
    </row>
    <row r="4" spans="1:60" ht="5.0999999999999996" customHeight="1" x14ac:dyDescent="0.2">
      <c r="B4" s="439"/>
      <c r="C4" s="439"/>
      <c r="E4" s="450"/>
      <c r="F4" s="450"/>
      <c r="G4" s="450"/>
      <c r="H4" s="450"/>
      <c r="I4" s="450"/>
      <c r="J4" s="450"/>
      <c r="K4" s="479"/>
      <c r="L4" s="479"/>
      <c r="M4" s="479"/>
      <c r="N4" s="479"/>
      <c r="O4" s="479"/>
      <c r="P4" s="479"/>
      <c r="Q4" s="479"/>
      <c r="R4" s="479"/>
      <c r="S4" s="479"/>
      <c r="T4" s="479"/>
      <c r="U4" s="479"/>
      <c r="V4" s="483"/>
      <c r="W4" s="483"/>
      <c r="X4" s="479"/>
      <c r="Y4" s="479"/>
      <c r="Z4" s="479"/>
      <c r="AA4" s="450"/>
      <c r="AB4" s="450"/>
      <c r="AC4" s="450"/>
      <c r="AD4" s="462"/>
      <c r="AE4" s="462"/>
      <c r="AL4" s="450"/>
      <c r="AM4" s="450"/>
      <c r="AN4" s="450"/>
      <c r="AO4" s="450"/>
      <c r="AP4" s="450"/>
      <c r="AQ4" s="450"/>
      <c r="AR4" s="450"/>
      <c r="AS4" s="450"/>
      <c r="AT4" s="450"/>
      <c r="AU4" s="450"/>
      <c r="AV4" s="450"/>
      <c r="AW4" s="450"/>
      <c r="AX4" s="450"/>
      <c r="AY4" s="450"/>
      <c r="AZ4" s="450"/>
      <c r="BA4" s="450"/>
      <c r="BB4" s="450"/>
      <c r="BC4" s="450"/>
    </row>
    <row r="5" spans="1:60" s="540" customFormat="1" ht="15.75" x14ac:dyDescent="0.25">
      <c r="B5" s="541"/>
      <c r="C5" s="541"/>
      <c r="E5" s="544" t="s">
        <v>447</v>
      </c>
      <c r="F5" s="544"/>
      <c r="G5" s="544"/>
      <c r="H5" s="544"/>
      <c r="I5" s="544"/>
      <c r="J5" s="544"/>
      <c r="K5" s="544"/>
      <c r="L5" s="544"/>
      <c r="M5" s="544"/>
      <c r="N5" s="544"/>
      <c r="O5" s="544"/>
      <c r="P5" s="544"/>
      <c r="Q5" s="544"/>
      <c r="R5" s="544"/>
      <c r="S5" s="544"/>
      <c r="T5" s="544"/>
      <c r="U5" s="544"/>
      <c r="V5" s="544"/>
      <c r="W5" s="544"/>
      <c r="X5" s="544"/>
      <c r="Y5" s="544"/>
      <c r="Z5" s="544"/>
      <c r="AA5" s="544"/>
      <c r="AB5" s="544"/>
      <c r="AC5" s="544"/>
      <c r="AD5" s="544"/>
      <c r="AE5" s="544"/>
      <c r="AF5" s="545"/>
      <c r="AG5" s="545"/>
      <c r="AH5" s="545"/>
      <c r="AI5" s="545"/>
      <c r="AJ5" s="545"/>
      <c r="AL5" s="542" t="s">
        <v>448</v>
      </c>
      <c r="AM5" s="542"/>
      <c r="AN5" s="542"/>
      <c r="AO5" s="542"/>
      <c r="AP5" s="542"/>
      <c r="AQ5" s="542"/>
      <c r="AR5" s="542"/>
      <c r="AS5" s="542"/>
      <c r="AT5" s="542"/>
      <c r="AU5" s="542"/>
      <c r="AV5" s="542"/>
      <c r="AW5" s="542"/>
      <c r="AX5" s="542"/>
      <c r="AY5" s="542"/>
      <c r="AZ5" s="542"/>
      <c r="BA5" s="542"/>
      <c r="BB5" s="542"/>
      <c r="BC5" s="542"/>
      <c r="BD5" s="543"/>
      <c r="BE5" s="543"/>
      <c r="BF5" s="543"/>
      <c r="BG5" s="543"/>
    </row>
    <row r="6" spans="1:60" s="495" customFormat="1" ht="5.0999999999999996" customHeight="1" x14ac:dyDescent="0.25">
      <c r="B6" s="494"/>
      <c r="C6" s="494"/>
      <c r="E6" s="539"/>
      <c r="F6" s="496"/>
      <c r="G6" s="496"/>
      <c r="H6" s="496"/>
      <c r="I6" s="496"/>
      <c r="J6" s="496"/>
      <c r="K6" s="496"/>
      <c r="L6" s="496"/>
      <c r="M6" s="496"/>
      <c r="N6" s="496"/>
      <c r="O6" s="496"/>
      <c r="P6" s="496"/>
      <c r="Q6" s="496"/>
      <c r="R6" s="496"/>
      <c r="S6" s="496"/>
      <c r="T6" s="496"/>
      <c r="U6" s="496"/>
      <c r="V6" s="496"/>
      <c r="W6" s="496"/>
      <c r="X6" s="496"/>
      <c r="Y6" s="496"/>
      <c r="Z6" s="496"/>
      <c r="AA6" s="496"/>
      <c r="AB6" s="496"/>
      <c r="AC6" s="496"/>
      <c r="AD6" s="496"/>
      <c r="AE6" s="496"/>
      <c r="AF6" s="497"/>
      <c r="AG6" s="497"/>
      <c r="AH6" s="497"/>
      <c r="AI6" s="497"/>
      <c r="AJ6" s="497"/>
      <c r="AK6" s="497"/>
      <c r="AL6" s="539"/>
      <c r="AM6" s="496"/>
      <c r="AN6" s="496"/>
      <c r="AO6" s="496"/>
      <c r="AP6" s="496"/>
      <c r="AQ6" s="496"/>
      <c r="AR6" s="496"/>
      <c r="AS6" s="496"/>
      <c r="AT6" s="496"/>
      <c r="AU6" s="496"/>
      <c r="AV6" s="496"/>
      <c r="AW6" s="496"/>
      <c r="AX6" s="496"/>
      <c r="AY6" s="496"/>
      <c r="AZ6" s="496"/>
      <c r="BA6" s="496"/>
      <c r="BB6" s="496"/>
      <c r="BC6" s="496"/>
      <c r="BD6" s="497"/>
      <c r="BE6" s="497"/>
      <c r="BF6" s="497"/>
      <c r="BG6" s="497"/>
      <c r="BH6" s="497"/>
    </row>
    <row r="7" spans="1:60" ht="20.100000000000001" customHeight="1" x14ac:dyDescent="0.2">
      <c r="B7" s="687" t="s">
        <v>24</v>
      </c>
      <c r="C7" s="429"/>
      <c r="E7" s="690" t="s">
        <v>431</v>
      </c>
      <c r="F7" s="690"/>
      <c r="G7" s="690"/>
      <c r="H7" s="690"/>
      <c r="I7" s="450"/>
      <c r="J7" s="687" t="s">
        <v>442</v>
      </c>
      <c r="K7" s="450"/>
      <c r="L7" s="690" t="s">
        <v>441</v>
      </c>
      <c r="M7" s="690"/>
      <c r="N7" s="690"/>
      <c r="O7" s="690"/>
      <c r="P7" s="690"/>
      <c r="Q7" s="690"/>
      <c r="R7" s="690"/>
      <c r="S7" s="690"/>
      <c r="T7" s="690"/>
      <c r="U7" s="690"/>
      <c r="V7" s="690"/>
      <c r="W7" s="690"/>
      <c r="X7" s="690"/>
      <c r="Y7" s="450"/>
      <c r="Z7" s="690" t="s">
        <v>461</v>
      </c>
      <c r="AA7" s="690"/>
      <c r="AB7" s="690"/>
      <c r="AC7" s="690"/>
      <c r="AD7" s="690"/>
      <c r="AE7" s="690"/>
      <c r="AG7" s="685" t="s">
        <v>21</v>
      </c>
      <c r="AH7" s="685"/>
      <c r="AI7" s="685"/>
      <c r="AJ7" s="685"/>
      <c r="AL7" s="690" t="s">
        <v>431</v>
      </c>
      <c r="AM7" s="690"/>
      <c r="AN7" s="690"/>
      <c r="AO7" s="690"/>
      <c r="AP7" s="450"/>
      <c r="AQ7" s="687" t="s">
        <v>442</v>
      </c>
      <c r="AR7" s="450"/>
      <c r="AS7" s="712" t="s">
        <v>526</v>
      </c>
      <c r="AT7" s="718"/>
      <c r="AU7" s="718"/>
      <c r="AV7" s="718"/>
      <c r="AW7" s="718"/>
      <c r="AX7" s="713"/>
      <c r="AY7" s="450"/>
      <c r="AZ7" s="690" t="s">
        <v>292</v>
      </c>
      <c r="BA7" s="690"/>
      <c r="BB7" s="690"/>
      <c r="BC7" s="690"/>
      <c r="BE7" s="686" t="s">
        <v>21</v>
      </c>
      <c r="BF7" s="705"/>
      <c r="BG7" s="706"/>
    </row>
    <row r="8" spans="1:60" ht="26.25" customHeight="1" x14ac:dyDescent="0.2">
      <c r="B8" s="688"/>
      <c r="C8" s="500"/>
      <c r="E8" s="505" t="s">
        <v>520</v>
      </c>
      <c r="F8" s="500"/>
      <c r="G8" s="712" t="s">
        <v>521</v>
      </c>
      <c r="H8" s="713"/>
      <c r="I8" s="500"/>
      <c r="J8" s="689"/>
      <c r="K8" s="500"/>
      <c r="L8" s="712" t="s">
        <v>469</v>
      </c>
      <c r="M8" s="713"/>
      <c r="N8" s="505"/>
      <c r="O8" s="712" t="s">
        <v>471</v>
      </c>
      <c r="P8" s="713"/>
      <c r="Q8" s="505"/>
      <c r="R8" s="712" t="s">
        <v>468</v>
      </c>
      <c r="S8" s="713"/>
      <c r="T8" s="505"/>
      <c r="U8" s="712" t="s">
        <v>472</v>
      </c>
      <c r="V8" s="718"/>
      <c r="W8" s="718"/>
      <c r="X8" s="713"/>
      <c r="Y8" s="500"/>
      <c r="Z8" s="710" t="s">
        <v>443</v>
      </c>
      <c r="AA8" s="710" t="s">
        <v>428</v>
      </c>
      <c r="AB8" s="710" t="s">
        <v>301</v>
      </c>
      <c r="AC8" s="710" t="s">
        <v>315</v>
      </c>
      <c r="AD8" s="500"/>
      <c r="AE8" s="710" t="s">
        <v>462</v>
      </c>
      <c r="AG8" s="687" t="s">
        <v>249</v>
      </c>
      <c r="AH8" s="687" t="s">
        <v>446</v>
      </c>
      <c r="AI8" s="687" t="s">
        <v>437</v>
      </c>
      <c r="AJ8" s="687" t="s">
        <v>433</v>
      </c>
      <c r="AL8" s="505" t="s">
        <v>520</v>
      </c>
      <c r="AM8" s="500"/>
      <c r="AN8" s="712" t="s">
        <v>521</v>
      </c>
      <c r="AO8" s="713"/>
      <c r="AP8" s="500"/>
      <c r="AQ8" s="689"/>
      <c r="AR8" s="500"/>
      <c r="AS8" s="714" t="s">
        <v>454</v>
      </c>
      <c r="AT8" s="712" t="s">
        <v>572</v>
      </c>
      <c r="AU8" s="713"/>
      <c r="AV8" s="716" t="s">
        <v>456</v>
      </c>
      <c r="AW8" s="712" t="s">
        <v>573</v>
      </c>
      <c r="AX8" s="713"/>
      <c r="AY8" s="500"/>
      <c r="AZ8" s="710" t="s">
        <v>459</v>
      </c>
      <c r="BA8" s="710" t="s">
        <v>428</v>
      </c>
      <c r="BB8" s="710" t="s">
        <v>301</v>
      </c>
      <c r="BC8" s="710" t="s">
        <v>315</v>
      </c>
      <c r="BE8" s="687" t="s">
        <v>527</v>
      </c>
      <c r="BF8" s="687" t="s">
        <v>437</v>
      </c>
      <c r="BG8" s="687" t="s">
        <v>433</v>
      </c>
    </row>
    <row r="9" spans="1:60" s="431" customFormat="1" ht="52.5" customHeight="1" x14ac:dyDescent="0.25">
      <c r="A9" s="466"/>
      <c r="B9" s="688"/>
      <c r="C9" s="429"/>
      <c r="E9" s="710" t="s">
        <v>30</v>
      </c>
      <c r="F9" s="430"/>
      <c r="G9" s="506" t="s">
        <v>444</v>
      </c>
      <c r="H9" s="506" t="s">
        <v>30</v>
      </c>
      <c r="I9" s="430"/>
      <c r="J9" s="506" t="s">
        <v>440</v>
      </c>
      <c r="K9" s="430"/>
      <c r="L9" s="506" t="s">
        <v>522</v>
      </c>
      <c r="M9" s="506" t="s">
        <v>532</v>
      </c>
      <c r="N9" s="501"/>
      <c r="O9" s="506" t="s">
        <v>522</v>
      </c>
      <c r="P9" s="710" t="s">
        <v>465</v>
      </c>
      <c r="Q9" s="501"/>
      <c r="R9" s="506" t="s">
        <v>522</v>
      </c>
      <c r="S9" s="506" t="s">
        <v>467</v>
      </c>
      <c r="T9" s="501"/>
      <c r="U9" s="506" t="s">
        <v>522</v>
      </c>
      <c r="V9" s="521" t="s">
        <v>531</v>
      </c>
      <c r="W9" s="521" t="s">
        <v>530</v>
      </c>
      <c r="X9" s="521" t="s">
        <v>529</v>
      </c>
      <c r="Y9" s="430"/>
      <c r="Z9" s="711"/>
      <c r="AA9" s="711"/>
      <c r="AB9" s="711"/>
      <c r="AC9" s="711"/>
      <c r="AD9" s="428"/>
      <c r="AE9" s="711"/>
      <c r="AF9" s="428"/>
      <c r="AG9" s="688"/>
      <c r="AH9" s="688"/>
      <c r="AI9" s="688"/>
      <c r="AJ9" s="688"/>
      <c r="AK9" s="428"/>
      <c r="AL9" s="710" t="s">
        <v>31</v>
      </c>
      <c r="AM9" s="430"/>
      <c r="AN9" s="507" t="s">
        <v>444</v>
      </c>
      <c r="AO9" s="507" t="s">
        <v>31</v>
      </c>
      <c r="AP9" s="430"/>
      <c r="AQ9" s="506" t="s">
        <v>450</v>
      </c>
      <c r="AR9" s="430"/>
      <c r="AS9" s="715"/>
      <c r="AT9" s="507" t="s">
        <v>32</v>
      </c>
      <c r="AU9" s="507" t="s">
        <v>451</v>
      </c>
      <c r="AV9" s="717"/>
      <c r="AW9" s="507" t="s">
        <v>453</v>
      </c>
      <c r="AX9" s="507" t="s">
        <v>528</v>
      </c>
      <c r="AY9" s="430"/>
      <c r="AZ9" s="711"/>
      <c r="BA9" s="711"/>
      <c r="BB9" s="711"/>
      <c r="BC9" s="711"/>
      <c r="BD9" s="428"/>
      <c r="BE9" s="688"/>
      <c r="BF9" s="688"/>
      <c r="BG9" s="688"/>
      <c r="BH9" s="428"/>
    </row>
    <row r="10" spans="1:60" s="438" customFormat="1" ht="12" customHeight="1" x14ac:dyDescent="0.25">
      <c r="B10" s="688"/>
      <c r="C10" s="429"/>
      <c r="E10" s="711"/>
      <c r="F10" s="437"/>
      <c r="G10" s="720" t="s">
        <v>445</v>
      </c>
      <c r="H10" s="720"/>
      <c r="I10" s="437"/>
      <c r="J10" s="468">
        <v>0.5</v>
      </c>
      <c r="K10" s="437"/>
      <c r="L10" s="474">
        <f>Parâmetros!I106</f>
        <v>0.12</v>
      </c>
      <c r="M10" s="474">
        <f>Parâmetros!I107</f>
        <v>1</v>
      </c>
      <c r="N10" s="502"/>
      <c r="O10" s="474">
        <f>Parâmetros!I109</f>
        <v>0.82</v>
      </c>
      <c r="P10" s="719"/>
      <c r="Q10" s="502"/>
      <c r="R10" s="474">
        <f>Parâmetros!$I$112</f>
        <v>0.04</v>
      </c>
      <c r="S10" s="474">
        <f>Parâmetros!$I$113</f>
        <v>1</v>
      </c>
      <c r="T10" s="502"/>
      <c r="U10" s="474">
        <f>Parâmetros!$I$115</f>
        <v>0.02</v>
      </c>
      <c r="V10" s="474">
        <f>Parâmetros!$I$116</f>
        <v>0.36499999999999999</v>
      </c>
      <c r="W10" s="474">
        <f>Parâmetros!$I$117</f>
        <v>0.27</v>
      </c>
      <c r="X10" s="474">
        <f>Parâmetros!$I$118</f>
        <v>0.36499999999999999</v>
      </c>
      <c r="Y10" s="437"/>
      <c r="Z10" s="474">
        <f>Parâmetros!$I$120</f>
        <v>1</v>
      </c>
      <c r="AA10" s="474">
        <f>Parâmetros!$I$121</f>
        <v>1</v>
      </c>
      <c r="AB10" s="474">
        <f>Parâmetros!$I$122</f>
        <v>0.25</v>
      </c>
      <c r="AC10" s="474">
        <f>Parâmetros!$I$123</f>
        <v>0.5</v>
      </c>
      <c r="AD10" s="428"/>
      <c r="AE10" s="598">
        <f>Parâmetros!$I$125</f>
        <v>1</v>
      </c>
      <c r="AF10" s="455"/>
      <c r="AG10" s="688"/>
      <c r="AH10" s="688"/>
      <c r="AI10" s="688"/>
      <c r="AJ10" s="688"/>
      <c r="AK10" s="455"/>
      <c r="AL10" s="711"/>
      <c r="AM10" s="437"/>
      <c r="AN10" s="720" t="s">
        <v>445</v>
      </c>
      <c r="AO10" s="720"/>
      <c r="AP10" s="437"/>
      <c r="AQ10" s="599">
        <v>0.33329999999999999</v>
      </c>
      <c r="AR10" s="437"/>
      <c r="AS10" s="476">
        <f>Parâmetros!$I$127</f>
        <v>1.4999999999999999E-2</v>
      </c>
      <c r="AT10" s="476">
        <f>Parâmetros!$I$128</f>
        <v>1</v>
      </c>
      <c r="AU10" s="476">
        <f>Parâmetros!$I$129</f>
        <v>1</v>
      </c>
      <c r="AV10" s="476">
        <f>Parâmetros!$I$130</f>
        <v>0.66</v>
      </c>
      <c r="AW10" s="476">
        <f>Parâmetros!$I$131</f>
        <v>0.7</v>
      </c>
      <c r="AX10" s="476">
        <f>Parâmetros!$I$132</f>
        <v>0.3</v>
      </c>
      <c r="AY10" s="437"/>
      <c r="AZ10" s="469">
        <f>Parâmetros!$I$134</f>
        <v>3</v>
      </c>
      <c r="BA10" s="584">
        <f>Parâmetros!$I$135</f>
        <v>3</v>
      </c>
      <c r="BB10" s="468">
        <f>Parâmetros!$I$136</f>
        <v>0.25</v>
      </c>
      <c r="BC10" s="468">
        <f>Parâmetros!$I$137</f>
        <v>0.5</v>
      </c>
      <c r="BD10" s="455"/>
      <c r="BE10" s="688"/>
      <c r="BF10" s="688"/>
      <c r="BG10" s="688"/>
      <c r="BH10" s="455"/>
    </row>
    <row r="11" spans="1:60" ht="24" customHeight="1" x14ac:dyDescent="0.2">
      <c r="B11" s="689"/>
      <c r="C11" s="429"/>
      <c r="E11" s="510" t="s">
        <v>519</v>
      </c>
      <c r="F11" s="459"/>
      <c r="G11" s="721"/>
      <c r="H11" s="721"/>
      <c r="I11" s="459"/>
      <c r="J11" s="522" t="s">
        <v>438</v>
      </c>
      <c r="K11" s="459"/>
      <c r="L11" s="522" t="s">
        <v>439</v>
      </c>
      <c r="M11" s="523" t="s">
        <v>464</v>
      </c>
      <c r="N11" s="480"/>
      <c r="O11" s="522" t="s">
        <v>439</v>
      </c>
      <c r="P11" s="711"/>
      <c r="Q11" s="480"/>
      <c r="R11" s="522" t="s">
        <v>439</v>
      </c>
      <c r="S11" s="523" t="s">
        <v>466</v>
      </c>
      <c r="T11" s="480"/>
      <c r="U11" s="522" t="s">
        <v>439</v>
      </c>
      <c r="V11" s="523" t="s">
        <v>470</v>
      </c>
      <c r="W11" s="523" t="s">
        <v>470</v>
      </c>
      <c r="X11" s="523" t="s">
        <v>470</v>
      </c>
      <c r="Y11" s="459"/>
      <c r="Z11" s="523" t="s">
        <v>524</v>
      </c>
      <c r="AA11" s="523" t="s">
        <v>524</v>
      </c>
      <c r="AB11" s="523" t="s">
        <v>524</v>
      </c>
      <c r="AC11" s="523" t="s">
        <v>524</v>
      </c>
      <c r="AE11" s="523" t="s">
        <v>463</v>
      </c>
      <c r="AF11" s="460"/>
      <c r="AG11" s="689"/>
      <c r="AH11" s="689"/>
      <c r="AI11" s="689"/>
      <c r="AJ11" s="689"/>
      <c r="AK11" s="460"/>
      <c r="AL11" s="510" t="s">
        <v>519</v>
      </c>
      <c r="AM11" s="459"/>
      <c r="AN11" s="721"/>
      <c r="AO11" s="721"/>
      <c r="AP11" s="459"/>
      <c r="AQ11" s="522" t="s">
        <v>449</v>
      </c>
      <c r="AR11" s="459"/>
      <c r="AS11" s="522" t="s">
        <v>455</v>
      </c>
      <c r="AT11" s="523" t="s">
        <v>525</v>
      </c>
      <c r="AU11" s="523" t="s">
        <v>525</v>
      </c>
      <c r="AV11" s="522" t="s">
        <v>457</v>
      </c>
      <c r="AW11" s="523" t="s">
        <v>458</v>
      </c>
      <c r="AX11" s="523" t="s">
        <v>458</v>
      </c>
      <c r="AY11" s="459"/>
      <c r="AZ11" s="523" t="s">
        <v>460</v>
      </c>
      <c r="BA11" s="523" t="s">
        <v>460</v>
      </c>
      <c r="BB11" s="523" t="s">
        <v>434</v>
      </c>
      <c r="BC11" s="523" t="s">
        <v>434</v>
      </c>
      <c r="BD11" s="460"/>
      <c r="BE11" s="689"/>
      <c r="BF11" s="689"/>
      <c r="BG11" s="689"/>
      <c r="BH11" s="460"/>
    </row>
    <row r="12" spans="1:60" ht="5.0999999999999996" customHeight="1" x14ac:dyDescent="0.2">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33"/>
      <c r="BC12" s="433"/>
      <c r="BD12" s="433"/>
      <c r="BE12" s="433"/>
      <c r="BF12" s="433"/>
      <c r="BG12" s="433"/>
      <c r="BH12" s="433"/>
    </row>
    <row r="13" spans="1:60" s="434" customFormat="1" x14ac:dyDescent="0.2">
      <c r="B13" s="478" t="s">
        <v>21</v>
      </c>
      <c r="C13" s="454"/>
      <c r="E13" s="472">
        <f t="shared" ref="E13" si="0">SUM(E15:E64)</f>
        <v>0</v>
      </c>
      <c r="F13" s="464"/>
      <c r="G13" s="503">
        <f>IF(H13=0,0,H13/E13)</f>
        <v>0</v>
      </c>
      <c r="H13" s="472">
        <f t="shared" ref="H13" si="1">SUM(H15:H64)</f>
        <v>0</v>
      </c>
      <c r="I13" s="464"/>
      <c r="J13" s="472">
        <f t="shared" ref="J13" si="2">SUM(J15:J64)</f>
        <v>0</v>
      </c>
      <c r="K13" s="464"/>
      <c r="L13" s="472">
        <f t="shared" ref="L13:M13" si="3">SUM(L15:L64)</f>
        <v>0</v>
      </c>
      <c r="M13" s="472">
        <f t="shared" si="3"/>
        <v>0</v>
      </c>
      <c r="N13" s="482"/>
      <c r="O13" s="472">
        <f t="shared" ref="O13:P13" si="4">SUM(O15:O64)</f>
        <v>0</v>
      </c>
      <c r="P13" s="472">
        <f t="shared" si="4"/>
        <v>0</v>
      </c>
      <c r="Q13" s="482"/>
      <c r="R13" s="472">
        <f t="shared" ref="R13:S13" si="5">SUM(R15:R64)</f>
        <v>0</v>
      </c>
      <c r="S13" s="472">
        <f t="shared" si="5"/>
        <v>0</v>
      </c>
      <c r="T13" s="482"/>
      <c r="U13" s="472">
        <f t="shared" ref="U13:AJ13" si="6">SUM(U15:U64)</f>
        <v>0</v>
      </c>
      <c r="V13" s="472">
        <f t="shared" si="6"/>
        <v>0</v>
      </c>
      <c r="W13" s="472">
        <f t="shared" si="6"/>
        <v>0</v>
      </c>
      <c r="X13" s="472">
        <f t="shared" si="6"/>
        <v>0</v>
      </c>
      <c r="Y13" s="464"/>
      <c r="Z13" s="472">
        <f t="shared" si="6"/>
        <v>0</v>
      </c>
      <c r="AA13" s="472">
        <f t="shared" si="6"/>
        <v>0</v>
      </c>
      <c r="AB13" s="472">
        <f t="shared" si="6"/>
        <v>0</v>
      </c>
      <c r="AC13" s="472">
        <f t="shared" si="6"/>
        <v>0</v>
      </c>
      <c r="AD13" s="428"/>
      <c r="AE13" s="472">
        <f t="shared" si="6"/>
        <v>0</v>
      </c>
      <c r="AF13" s="428"/>
      <c r="AG13" s="472">
        <f t="shared" si="6"/>
        <v>0</v>
      </c>
      <c r="AH13" s="472">
        <f t="shared" si="6"/>
        <v>0</v>
      </c>
      <c r="AI13" s="472">
        <f t="shared" si="6"/>
        <v>0</v>
      </c>
      <c r="AJ13" s="472">
        <f t="shared" si="6"/>
        <v>0</v>
      </c>
      <c r="AK13" s="428"/>
      <c r="AL13" s="472">
        <f t="shared" ref="AL13" si="7">SUM(AL15:AL64)</f>
        <v>0</v>
      </c>
      <c r="AM13" s="464"/>
      <c r="AN13" s="503">
        <f>IF(AO13=0,0,AO13/AL13)</f>
        <v>0</v>
      </c>
      <c r="AO13" s="472">
        <f t="shared" ref="AO13" si="8">SUM(AO15:AO64)</f>
        <v>0</v>
      </c>
      <c r="AP13" s="464"/>
      <c r="AQ13" s="472">
        <f t="shared" ref="AQ13" si="9">SUM(AQ15:AQ64)</f>
        <v>0</v>
      </c>
      <c r="AR13" s="464"/>
      <c r="AS13" s="472">
        <f t="shared" ref="AS13:BB13" si="10">SUM(AS15:AS64)</f>
        <v>0</v>
      </c>
      <c r="AT13" s="472">
        <f t="shared" si="10"/>
        <v>0</v>
      </c>
      <c r="AU13" s="472">
        <f t="shared" si="10"/>
        <v>0</v>
      </c>
      <c r="AV13" s="472">
        <f t="shared" si="10"/>
        <v>0</v>
      </c>
      <c r="AW13" s="472">
        <f t="shared" si="10"/>
        <v>0</v>
      </c>
      <c r="AX13" s="472">
        <f t="shared" si="10"/>
        <v>0</v>
      </c>
      <c r="AY13" s="464"/>
      <c r="AZ13" s="472">
        <f t="shared" si="10"/>
        <v>0</v>
      </c>
      <c r="BA13" s="472">
        <f t="shared" si="10"/>
        <v>0</v>
      </c>
      <c r="BB13" s="472">
        <f t="shared" si="10"/>
        <v>0</v>
      </c>
      <c r="BC13" s="472">
        <f>SUM(BC15:BC64)</f>
        <v>0</v>
      </c>
      <c r="BD13" s="428"/>
      <c r="BE13" s="472">
        <f t="shared" ref="BE13:BG13" si="11">SUM(BE15:BE64)</f>
        <v>0</v>
      </c>
      <c r="BF13" s="472">
        <f t="shared" si="11"/>
        <v>0</v>
      </c>
      <c r="BG13" s="472">
        <f t="shared" si="11"/>
        <v>0</v>
      </c>
      <c r="BH13" s="428"/>
    </row>
    <row r="14" spans="1:60" ht="5.0999999999999996" customHeight="1" x14ac:dyDescent="0.2">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row>
    <row r="15" spans="1:60" ht="12.75" customHeight="1" x14ac:dyDescent="0.2">
      <c r="B15" s="477" t="str">
        <f>IF(BasePop.!B20="","",BasePop.!B20)</f>
        <v/>
      </c>
      <c r="C15" s="453"/>
      <c r="E15" s="470">
        <f>BasePop.!N20*BasePop.!Q20</f>
        <v>0</v>
      </c>
      <c r="F15" s="457"/>
      <c r="G15" s="536"/>
      <c r="H15" s="470">
        <f>E15*G15</f>
        <v>0</v>
      </c>
      <c r="I15" s="457"/>
      <c r="J15" s="470">
        <f>H15*$J$10</f>
        <v>0</v>
      </c>
      <c r="K15" s="457"/>
      <c r="L15" s="470">
        <f t="shared" ref="L15:L46" si="12">J15*$L$10</f>
        <v>0</v>
      </c>
      <c r="M15" s="470">
        <f>L15</f>
        <v>0</v>
      </c>
      <c r="N15" s="481"/>
      <c r="O15" s="470">
        <f>J15*$O$10</f>
        <v>0</v>
      </c>
      <c r="P15" s="708" t="s">
        <v>523</v>
      </c>
      <c r="Q15" s="481"/>
      <c r="R15" s="470">
        <f>J15*$R$10</f>
        <v>0</v>
      </c>
      <c r="S15" s="470">
        <f>R15*2</f>
        <v>0</v>
      </c>
      <c r="T15" s="481"/>
      <c r="U15" s="470">
        <f>J15*$U$10</f>
        <v>0</v>
      </c>
      <c r="V15" s="470">
        <f>U15*$V$10</f>
        <v>0</v>
      </c>
      <c r="W15" s="470">
        <f>U15*$W$10</f>
        <v>0</v>
      </c>
      <c r="X15" s="470">
        <f>U15*$X$10</f>
        <v>0</v>
      </c>
      <c r="Y15" s="457"/>
      <c r="Z15" s="470">
        <f>SUM(L15,R15,U15)</f>
        <v>0</v>
      </c>
      <c r="AA15" s="470">
        <f>Z15</f>
        <v>0</v>
      </c>
      <c r="AB15" s="470">
        <f>Z15*$AB$10</f>
        <v>0</v>
      </c>
      <c r="AC15" s="470">
        <f>Z15*$AC$10</f>
        <v>0</v>
      </c>
      <c r="AE15" s="470">
        <f>(J15+S15)*$AE$10</f>
        <v>0</v>
      </c>
      <c r="AG15" s="475">
        <f>SUM(J15,S15)</f>
        <v>0</v>
      </c>
      <c r="AH15" s="475">
        <f>SUM(M15,V15,W15,X15)</f>
        <v>0</v>
      </c>
      <c r="AI15" s="475">
        <f>SUM(Z15:AC15)</f>
        <v>0</v>
      </c>
      <c r="AJ15" s="475">
        <f>SUM(AG15:AI15)</f>
        <v>0</v>
      </c>
      <c r="AL15" s="470">
        <f>BasePop.!M20*BasePop.!Q20</f>
        <v>0</v>
      </c>
      <c r="AM15" s="457"/>
      <c r="AN15" s="536"/>
      <c r="AO15" s="470">
        <f>AL15*AN15</f>
        <v>0</v>
      </c>
      <c r="AP15" s="457"/>
      <c r="AQ15" s="470">
        <f>AO15*$AQ$10</f>
        <v>0</v>
      </c>
      <c r="AR15" s="457"/>
      <c r="AS15" s="470">
        <f>AQ15*$AS$10</f>
        <v>0</v>
      </c>
      <c r="AT15" s="470">
        <f>AS15*$AT$10</f>
        <v>0</v>
      </c>
      <c r="AU15" s="470">
        <f>AS15*$AU$10</f>
        <v>0</v>
      </c>
      <c r="AV15" s="470">
        <f>AU15*$AV$10</f>
        <v>0</v>
      </c>
      <c r="AW15" s="470">
        <f>AV15*$AW$10</f>
        <v>0</v>
      </c>
      <c r="AX15" s="470">
        <f>AV15*$AX$10</f>
        <v>0</v>
      </c>
      <c r="AY15" s="457"/>
      <c r="AZ15" s="470">
        <f>AS15*$AZ$10</f>
        <v>0</v>
      </c>
      <c r="BA15" s="470">
        <f>AS15*$BA$10</f>
        <v>0</v>
      </c>
      <c r="BB15" s="470">
        <f>AZ15*$BB$10</f>
        <v>0</v>
      </c>
      <c r="BC15" s="470">
        <f>AZ15*$BC$10</f>
        <v>0</v>
      </c>
      <c r="BE15" s="475">
        <f>SUM(AT15,AU15,AW15,AX15)</f>
        <v>0</v>
      </c>
      <c r="BF15" s="475">
        <f>SUM(AZ15:BC15)</f>
        <v>0</v>
      </c>
      <c r="BG15" s="475">
        <f>SUM(BE15:BF15)</f>
        <v>0</v>
      </c>
    </row>
    <row r="16" spans="1:60" x14ac:dyDescent="0.2">
      <c r="B16" s="477" t="str">
        <f>IF(BasePop.!B21="","",BasePop.!B21)</f>
        <v/>
      </c>
      <c r="C16" s="453"/>
      <c r="E16" s="470">
        <f>BasePop.!N21*BasePop.!Q21</f>
        <v>0</v>
      </c>
      <c r="F16" s="457"/>
      <c r="G16" s="536"/>
      <c r="H16" s="470">
        <f t="shared" ref="H16:H64" si="13">E16*G16</f>
        <v>0</v>
      </c>
      <c r="I16" s="457"/>
      <c r="J16" s="470">
        <f t="shared" ref="J16:J64" si="14">H16*$J$10</f>
        <v>0</v>
      </c>
      <c r="K16" s="457"/>
      <c r="L16" s="470">
        <f t="shared" si="12"/>
        <v>0</v>
      </c>
      <c r="M16" s="470">
        <f t="shared" ref="M16:M64" si="15">L16</f>
        <v>0</v>
      </c>
      <c r="N16" s="481"/>
      <c r="O16" s="470">
        <f t="shared" ref="O16:O64" si="16">J16*$O$10</f>
        <v>0</v>
      </c>
      <c r="P16" s="709"/>
      <c r="Q16" s="481"/>
      <c r="R16" s="470">
        <f t="shared" ref="R16:R64" si="17">J16*$R$10</f>
        <v>0</v>
      </c>
      <c r="S16" s="470">
        <f t="shared" ref="S16:S64" si="18">R16*2</f>
        <v>0</v>
      </c>
      <c r="T16" s="481"/>
      <c r="U16" s="470">
        <f t="shared" ref="U16:U64" si="19">J16*$U$10</f>
        <v>0</v>
      </c>
      <c r="V16" s="470">
        <f t="shared" ref="V16:V64" si="20">U16*$V$10</f>
        <v>0</v>
      </c>
      <c r="W16" s="470">
        <f t="shared" ref="W16:W64" si="21">U16*$W$10</f>
        <v>0</v>
      </c>
      <c r="X16" s="470">
        <f t="shared" ref="X16:X64" si="22">U16*$X$10</f>
        <v>0</v>
      </c>
      <c r="Y16" s="457"/>
      <c r="Z16" s="470">
        <f t="shared" ref="Z16:Z64" si="23">SUM(L16,R16,U16)</f>
        <v>0</v>
      </c>
      <c r="AA16" s="470">
        <f t="shared" ref="AA16:AA64" si="24">Z16</f>
        <v>0</v>
      </c>
      <c r="AB16" s="470">
        <f t="shared" ref="AB16:AB64" si="25">Z16*$AB$10</f>
        <v>0</v>
      </c>
      <c r="AC16" s="470">
        <f t="shared" ref="AC16:AC64" si="26">Z16*$AC$10</f>
        <v>0</v>
      </c>
      <c r="AE16" s="470">
        <f t="shared" ref="AE16:AE64" si="27">(J16+S16)*$AE$10</f>
        <v>0</v>
      </c>
      <c r="AG16" s="475">
        <f t="shared" ref="AG16:AG64" si="28">SUM(J16,S16)</f>
        <v>0</v>
      </c>
      <c r="AH16" s="475">
        <f t="shared" ref="AH16:AH64" si="29">SUM(M16,V16,W16,X16)</f>
        <v>0</v>
      </c>
      <c r="AI16" s="475">
        <f t="shared" ref="AI16:AI64" si="30">SUM(Z16:AC16)</f>
        <v>0</v>
      </c>
      <c r="AJ16" s="475">
        <f t="shared" ref="AJ16:AJ64" si="31">SUM(AG16:AI16)</f>
        <v>0</v>
      </c>
      <c r="AL16" s="470">
        <f>BasePop.!M21*BasePop.!Q21</f>
        <v>0</v>
      </c>
      <c r="AM16" s="457"/>
      <c r="AN16" s="536"/>
      <c r="AO16" s="470">
        <f t="shared" ref="AO16:AO64" si="32">AL16*AN16</f>
        <v>0</v>
      </c>
      <c r="AP16" s="457"/>
      <c r="AQ16" s="470">
        <f t="shared" ref="AQ16:AQ64" si="33">AO16*$AQ$10</f>
        <v>0</v>
      </c>
      <c r="AR16" s="457"/>
      <c r="AS16" s="470">
        <f t="shared" ref="AS16:AS64" si="34">AQ16*$AS$10</f>
        <v>0</v>
      </c>
      <c r="AT16" s="470">
        <f t="shared" ref="AT16:AT64" si="35">AS16*$AT$10</f>
        <v>0</v>
      </c>
      <c r="AU16" s="470">
        <f t="shared" ref="AU16:AU64" si="36">AS16*$AU$10</f>
        <v>0</v>
      </c>
      <c r="AV16" s="470">
        <f t="shared" ref="AV16:AV64" si="37">AU16*$AV$10</f>
        <v>0</v>
      </c>
      <c r="AW16" s="470">
        <f t="shared" ref="AW16:AW64" si="38">AV16*$AW$10</f>
        <v>0</v>
      </c>
      <c r="AX16" s="470">
        <f t="shared" ref="AX16:AX64" si="39">AV16*$AX$10</f>
        <v>0</v>
      </c>
      <c r="AY16" s="457"/>
      <c r="AZ16" s="470">
        <f t="shared" ref="AZ16:AZ64" si="40">AS16*$AZ$10</f>
        <v>0</v>
      </c>
      <c r="BA16" s="470">
        <f t="shared" ref="BA16:BA64" si="41">AS16*$BA$10</f>
        <v>0</v>
      </c>
      <c r="BB16" s="470">
        <f t="shared" ref="BB16:BB64" si="42">AZ16*$BB$10</f>
        <v>0</v>
      </c>
      <c r="BC16" s="470">
        <f t="shared" ref="BC16:BC64" si="43">AZ16*$BC$10</f>
        <v>0</v>
      </c>
      <c r="BE16" s="475">
        <f t="shared" ref="BE16:BE64" si="44">SUM(AT16,AU16,AW16,AX16)</f>
        <v>0</v>
      </c>
      <c r="BF16" s="475">
        <f t="shared" ref="BF16:BF64" si="45">SUM(AZ16:BC16)</f>
        <v>0</v>
      </c>
      <c r="BG16" s="475">
        <f t="shared" ref="BG16:BG64" si="46">SUM(BE16:BF16)</f>
        <v>0</v>
      </c>
    </row>
    <row r="17" spans="2:60" x14ac:dyDescent="0.2">
      <c r="B17" s="477" t="str">
        <f>IF(BasePop.!B22="","",BasePop.!B22)</f>
        <v/>
      </c>
      <c r="C17" s="453"/>
      <c r="E17" s="470">
        <f>BasePop.!N22*BasePop.!Q22</f>
        <v>0</v>
      </c>
      <c r="F17" s="457"/>
      <c r="G17" s="536"/>
      <c r="H17" s="470">
        <f t="shared" si="13"/>
        <v>0</v>
      </c>
      <c r="I17" s="457"/>
      <c r="J17" s="470">
        <f t="shared" si="14"/>
        <v>0</v>
      </c>
      <c r="K17" s="457"/>
      <c r="L17" s="470">
        <f t="shared" si="12"/>
        <v>0</v>
      </c>
      <c r="M17" s="470">
        <f t="shared" si="15"/>
        <v>0</v>
      </c>
      <c r="N17" s="481"/>
      <c r="O17" s="470">
        <f t="shared" si="16"/>
        <v>0</v>
      </c>
      <c r="P17" s="709"/>
      <c r="Q17" s="481"/>
      <c r="R17" s="470">
        <f t="shared" si="17"/>
        <v>0</v>
      </c>
      <c r="S17" s="470">
        <f t="shared" si="18"/>
        <v>0</v>
      </c>
      <c r="T17" s="481"/>
      <c r="U17" s="470">
        <f t="shared" si="19"/>
        <v>0</v>
      </c>
      <c r="V17" s="470">
        <f t="shared" si="20"/>
        <v>0</v>
      </c>
      <c r="W17" s="470">
        <f t="shared" si="21"/>
        <v>0</v>
      </c>
      <c r="X17" s="470">
        <f t="shared" si="22"/>
        <v>0</v>
      </c>
      <c r="Y17" s="457"/>
      <c r="Z17" s="470">
        <f t="shared" si="23"/>
        <v>0</v>
      </c>
      <c r="AA17" s="470">
        <f t="shared" si="24"/>
        <v>0</v>
      </c>
      <c r="AB17" s="470">
        <f t="shared" si="25"/>
        <v>0</v>
      </c>
      <c r="AC17" s="470">
        <f t="shared" si="26"/>
        <v>0</v>
      </c>
      <c r="AE17" s="470">
        <f t="shared" si="27"/>
        <v>0</v>
      </c>
      <c r="AF17" s="431"/>
      <c r="AG17" s="475">
        <f t="shared" si="28"/>
        <v>0</v>
      </c>
      <c r="AH17" s="475">
        <f t="shared" si="29"/>
        <v>0</v>
      </c>
      <c r="AI17" s="475">
        <f t="shared" si="30"/>
        <v>0</v>
      </c>
      <c r="AJ17" s="475">
        <f t="shared" si="31"/>
        <v>0</v>
      </c>
      <c r="AK17" s="431"/>
      <c r="AL17" s="470">
        <f>BasePop.!M22*BasePop.!Q22</f>
        <v>0</v>
      </c>
      <c r="AM17" s="457"/>
      <c r="AN17" s="536"/>
      <c r="AO17" s="470">
        <f t="shared" si="32"/>
        <v>0</v>
      </c>
      <c r="AP17" s="457"/>
      <c r="AQ17" s="470">
        <f t="shared" si="33"/>
        <v>0</v>
      </c>
      <c r="AR17" s="457"/>
      <c r="AS17" s="470">
        <f t="shared" si="34"/>
        <v>0</v>
      </c>
      <c r="AT17" s="470">
        <f t="shared" si="35"/>
        <v>0</v>
      </c>
      <c r="AU17" s="470">
        <f t="shared" si="36"/>
        <v>0</v>
      </c>
      <c r="AV17" s="470">
        <f t="shared" si="37"/>
        <v>0</v>
      </c>
      <c r="AW17" s="470">
        <f t="shared" si="38"/>
        <v>0</v>
      </c>
      <c r="AX17" s="470">
        <f t="shared" si="39"/>
        <v>0</v>
      </c>
      <c r="AY17" s="457"/>
      <c r="AZ17" s="470">
        <f t="shared" si="40"/>
        <v>0</v>
      </c>
      <c r="BA17" s="470">
        <f t="shared" si="41"/>
        <v>0</v>
      </c>
      <c r="BB17" s="470">
        <f t="shared" si="42"/>
        <v>0</v>
      </c>
      <c r="BC17" s="470">
        <f t="shared" si="43"/>
        <v>0</v>
      </c>
      <c r="BD17" s="431"/>
      <c r="BE17" s="475">
        <f t="shared" si="44"/>
        <v>0</v>
      </c>
      <c r="BF17" s="475">
        <f t="shared" si="45"/>
        <v>0</v>
      </c>
      <c r="BG17" s="475">
        <f t="shared" si="46"/>
        <v>0</v>
      </c>
      <c r="BH17" s="431"/>
    </row>
    <row r="18" spans="2:60" x14ac:dyDescent="0.2">
      <c r="B18" s="477" t="str">
        <f>IF(BasePop.!B23="","",BasePop.!B23)</f>
        <v/>
      </c>
      <c r="C18" s="453"/>
      <c r="E18" s="470">
        <f>BasePop.!N23*BasePop.!Q23</f>
        <v>0</v>
      </c>
      <c r="F18" s="457"/>
      <c r="G18" s="536"/>
      <c r="H18" s="470">
        <f t="shared" si="13"/>
        <v>0</v>
      </c>
      <c r="I18" s="457"/>
      <c r="J18" s="470">
        <f t="shared" si="14"/>
        <v>0</v>
      </c>
      <c r="K18" s="457"/>
      <c r="L18" s="470">
        <f t="shared" si="12"/>
        <v>0</v>
      </c>
      <c r="M18" s="470">
        <f t="shared" si="15"/>
        <v>0</v>
      </c>
      <c r="N18" s="481"/>
      <c r="O18" s="470">
        <f t="shared" si="16"/>
        <v>0</v>
      </c>
      <c r="P18" s="709"/>
      <c r="Q18" s="481"/>
      <c r="R18" s="470">
        <f t="shared" si="17"/>
        <v>0</v>
      </c>
      <c r="S18" s="470">
        <f t="shared" si="18"/>
        <v>0</v>
      </c>
      <c r="T18" s="481"/>
      <c r="U18" s="470">
        <f t="shared" si="19"/>
        <v>0</v>
      </c>
      <c r="V18" s="470">
        <f t="shared" si="20"/>
        <v>0</v>
      </c>
      <c r="W18" s="470">
        <f t="shared" si="21"/>
        <v>0</v>
      </c>
      <c r="X18" s="470">
        <f t="shared" si="22"/>
        <v>0</v>
      </c>
      <c r="Y18" s="457"/>
      <c r="Z18" s="470">
        <f t="shared" si="23"/>
        <v>0</v>
      </c>
      <c r="AA18" s="470">
        <f t="shared" si="24"/>
        <v>0</v>
      </c>
      <c r="AB18" s="470">
        <f t="shared" si="25"/>
        <v>0</v>
      </c>
      <c r="AC18" s="470">
        <f t="shared" si="26"/>
        <v>0</v>
      </c>
      <c r="AE18" s="470">
        <f t="shared" si="27"/>
        <v>0</v>
      </c>
      <c r="AG18" s="475">
        <f t="shared" si="28"/>
        <v>0</v>
      </c>
      <c r="AH18" s="475">
        <f t="shared" si="29"/>
        <v>0</v>
      </c>
      <c r="AI18" s="475">
        <f t="shared" si="30"/>
        <v>0</v>
      </c>
      <c r="AJ18" s="475">
        <f t="shared" si="31"/>
        <v>0</v>
      </c>
      <c r="AL18" s="470">
        <f>BasePop.!M23*BasePop.!Q23</f>
        <v>0</v>
      </c>
      <c r="AM18" s="457"/>
      <c r="AN18" s="536"/>
      <c r="AO18" s="470">
        <f t="shared" si="32"/>
        <v>0</v>
      </c>
      <c r="AP18" s="457"/>
      <c r="AQ18" s="470">
        <f t="shared" si="33"/>
        <v>0</v>
      </c>
      <c r="AR18" s="457"/>
      <c r="AS18" s="470">
        <f t="shared" si="34"/>
        <v>0</v>
      </c>
      <c r="AT18" s="470">
        <f t="shared" si="35"/>
        <v>0</v>
      </c>
      <c r="AU18" s="470">
        <f t="shared" si="36"/>
        <v>0</v>
      </c>
      <c r="AV18" s="470">
        <f t="shared" si="37"/>
        <v>0</v>
      </c>
      <c r="AW18" s="470">
        <f t="shared" si="38"/>
        <v>0</v>
      </c>
      <c r="AX18" s="470">
        <f t="shared" si="39"/>
        <v>0</v>
      </c>
      <c r="AY18" s="457"/>
      <c r="AZ18" s="470">
        <f t="shared" si="40"/>
        <v>0</v>
      </c>
      <c r="BA18" s="470">
        <f t="shared" si="41"/>
        <v>0</v>
      </c>
      <c r="BB18" s="470">
        <f t="shared" si="42"/>
        <v>0</v>
      </c>
      <c r="BC18" s="470">
        <f t="shared" si="43"/>
        <v>0</v>
      </c>
      <c r="BE18" s="475">
        <f t="shared" si="44"/>
        <v>0</v>
      </c>
      <c r="BF18" s="475">
        <f t="shared" si="45"/>
        <v>0</v>
      </c>
      <c r="BG18" s="475">
        <f t="shared" si="46"/>
        <v>0</v>
      </c>
    </row>
    <row r="19" spans="2:60" x14ac:dyDescent="0.2">
      <c r="B19" s="477" t="str">
        <f>IF(BasePop.!B24="","",BasePop.!B24)</f>
        <v/>
      </c>
      <c r="C19" s="453"/>
      <c r="E19" s="470">
        <f>BasePop.!N24*BasePop.!Q24</f>
        <v>0</v>
      </c>
      <c r="F19" s="457"/>
      <c r="G19" s="536"/>
      <c r="H19" s="470">
        <f t="shared" si="13"/>
        <v>0</v>
      </c>
      <c r="I19" s="457"/>
      <c r="J19" s="470">
        <f t="shared" si="14"/>
        <v>0</v>
      </c>
      <c r="K19" s="457"/>
      <c r="L19" s="470">
        <f t="shared" si="12"/>
        <v>0</v>
      </c>
      <c r="M19" s="470">
        <f t="shared" si="15"/>
        <v>0</v>
      </c>
      <c r="N19" s="481"/>
      <c r="O19" s="470">
        <f t="shared" si="16"/>
        <v>0</v>
      </c>
      <c r="P19" s="709"/>
      <c r="Q19" s="481"/>
      <c r="R19" s="470">
        <f t="shared" si="17"/>
        <v>0</v>
      </c>
      <c r="S19" s="470">
        <f t="shared" si="18"/>
        <v>0</v>
      </c>
      <c r="T19" s="481"/>
      <c r="U19" s="470">
        <f t="shared" si="19"/>
        <v>0</v>
      </c>
      <c r="V19" s="470">
        <f t="shared" si="20"/>
        <v>0</v>
      </c>
      <c r="W19" s="470">
        <f t="shared" si="21"/>
        <v>0</v>
      </c>
      <c r="X19" s="470">
        <f t="shared" si="22"/>
        <v>0</v>
      </c>
      <c r="Y19" s="457"/>
      <c r="Z19" s="470">
        <f t="shared" si="23"/>
        <v>0</v>
      </c>
      <c r="AA19" s="470">
        <f t="shared" si="24"/>
        <v>0</v>
      </c>
      <c r="AB19" s="470">
        <f t="shared" si="25"/>
        <v>0</v>
      </c>
      <c r="AC19" s="470">
        <f t="shared" si="26"/>
        <v>0</v>
      </c>
      <c r="AE19" s="470">
        <f t="shared" si="27"/>
        <v>0</v>
      </c>
      <c r="AG19" s="475">
        <f t="shared" si="28"/>
        <v>0</v>
      </c>
      <c r="AH19" s="475">
        <f t="shared" si="29"/>
        <v>0</v>
      </c>
      <c r="AI19" s="475">
        <f t="shared" si="30"/>
        <v>0</v>
      </c>
      <c r="AJ19" s="475">
        <f t="shared" si="31"/>
        <v>0</v>
      </c>
      <c r="AL19" s="470">
        <f>BasePop.!M24*BasePop.!Q24</f>
        <v>0</v>
      </c>
      <c r="AM19" s="457"/>
      <c r="AN19" s="536"/>
      <c r="AO19" s="470">
        <f t="shared" si="32"/>
        <v>0</v>
      </c>
      <c r="AP19" s="457"/>
      <c r="AQ19" s="470">
        <f t="shared" si="33"/>
        <v>0</v>
      </c>
      <c r="AR19" s="457"/>
      <c r="AS19" s="470">
        <f t="shared" si="34"/>
        <v>0</v>
      </c>
      <c r="AT19" s="470">
        <f t="shared" si="35"/>
        <v>0</v>
      </c>
      <c r="AU19" s="470">
        <f t="shared" si="36"/>
        <v>0</v>
      </c>
      <c r="AV19" s="470">
        <f t="shared" si="37"/>
        <v>0</v>
      </c>
      <c r="AW19" s="470">
        <f t="shared" si="38"/>
        <v>0</v>
      </c>
      <c r="AX19" s="470">
        <f t="shared" si="39"/>
        <v>0</v>
      </c>
      <c r="AY19" s="457"/>
      <c r="AZ19" s="470">
        <f t="shared" si="40"/>
        <v>0</v>
      </c>
      <c r="BA19" s="470">
        <f t="shared" si="41"/>
        <v>0</v>
      </c>
      <c r="BB19" s="470">
        <f t="shared" si="42"/>
        <v>0</v>
      </c>
      <c r="BC19" s="470">
        <f t="shared" si="43"/>
        <v>0</v>
      </c>
      <c r="BE19" s="475">
        <f t="shared" si="44"/>
        <v>0</v>
      </c>
      <c r="BF19" s="475">
        <f t="shared" si="45"/>
        <v>0</v>
      </c>
      <c r="BG19" s="475">
        <f t="shared" si="46"/>
        <v>0</v>
      </c>
    </row>
    <row r="20" spans="2:60" x14ac:dyDescent="0.2">
      <c r="B20" s="477" t="str">
        <f>IF(BasePop.!B25="","",BasePop.!B25)</f>
        <v/>
      </c>
      <c r="C20" s="453"/>
      <c r="E20" s="470">
        <f>BasePop.!N25*BasePop.!Q25</f>
        <v>0</v>
      </c>
      <c r="F20" s="457"/>
      <c r="G20" s="536"/>
      <c r="H20" s="470">
        <f t="shared" si="13"/>
        <v>0</v>
      </c>
      <c r="I20" s="457"/>
      <c r="J20" s="470">
        <f t="shared" si="14"/>
        <v>0</v>
      </c>
      <c r="K20" s="457"/>
      <c r="L20" s="470">
        <f t="shared" si="12"/>
        <v>0</v>
      </c>
      <c r="M20" s="470">
        <f t="shared" si="15"/>
        <v>0</v>
      </c>
      <c r="N20" s="481"/>
      <c r="O20" s="470">
        <f t="shared" si="16"/>
        <v>0</v>
      </c>
      <c r="P20" s="709"/>
      <c r="Q20" s="481"/>
      <c r="R20" s="470">
        <f t="shared" si="17"/>
        <v>0</v>
      </c>
      <c r="S20" s="470">
        <f t="shared" si="18"/>
        <v>0</v>
      </c>
      <c r="T20" s="481"/>
      <c r="U20" s="470">
        <f t="shared" si="19"/>
        <v>0</v>
      </c>
      <c r="V20" s="470">
        <f t="shared" si="20"/>
        <v>0</v>
      </c>
      <c r="W20" s="470">
        <f t="shared" si="21"/>
        <v>0</v>
      </c>
      <c r="X20" s="470">
        <f t="shared" si="22"/>
        <v>0</v>
      </c>
      <c r="Y20" s="457"/>
      <c r="Z20" s="470">
        <f t="shared" si="23"/>
        <v>0</v>
      </c>
      <c r="AA20" s="470">
        <f t="shared" si="24"/>
        <v>0</v>
      </c>
      <c r="AB20" s="470">
        <f t="shared" si="25"/>
        <v>0</v>
      </c>
      <c r="AC20" s="470">
        <f t="shared" si="26"/>
        <v>0</v>
      </c>
      <c r="AE20" s="470">
        <f t="shared" si="27"/>
        <v>0</v>
      </c>
      <c r="AG20" s="475">
        <f t="shared" si="28"/>
        <v>0</v>
      </c>
      <c r="AH20" s="475">
        <f t="shared" si="29"/>
        <v>0</v>
      </c>
      <c r="AI20" s="475">
        <f t="shared" si="30"/>
        <v>0</v>
      </c>
      <c r="AJ20" s="475">
        <f t="shared" si="31"/>
        <v>0</v>
      </c>
      <c r="AL20" s="470">
        <f>BasePop.!M25*BasePop.!Q25</f>
        <v>0</v>
      </c>
      <c r="AM20" s="457"/>
      <c r="AN20" s="536"/>
      <c r="AO20" s="470">
        <f t="shared" si="32"/>
        <v>0</v>
      </c>
      <c r="AP20" s="457"/>
      <c r="AQ20" s="470">
        <f t="shared" si="33"/>
        <v>0</v>
      </c>
      <c r="AR20" s="457"/>
      <c r="AS20" s="470">
        <f t="shared" si="34"/>
        <v>0</v>
      </c>
      <c r="AT20" s="470">
        <f t="shared" si="35"/>
        <v>0</v>
      </c>
      <c r="AU20" s="470">
        <f t="shared" si="36"/>
        <v>0</v>
      </c>
      <c r="AV20" s="470">
        <f t="shared" si="37"/>
        <v>0</v>
      </c>
      <c r="AW20" s="470">
        <f t="shared" si="38"/>
        <v>0</v>
      </c>
      <c r="AX20" s="470">
        <f t="shared" si="39"/>
        <v>0</v>
      </c>
      <c r="AY20" s="457"/>
      <c r="AZ20" s="470">
        <f t="shared" si="40"/>
        <v>0</v>
      </c>
      <c r="BA20" s="470">
        <f t="shared" si="41"/>
        <v>0</v>
      </c>
      <c r="BB20" s="470">
        <f t="shared" si="42"/>
        <v>0</v>
      </c>
      <c r="BC20" s="470">
        <f t="shared" si="43"/>
        <v>0</v>
      </c>
      <c r="BE20" s="475">
        <f t="shared" si="44"/>
        <v>0</v>
      </c>
      <c r="BF20" s="475">
        <f t="shared" si="45"/>
        <v>0</v>
      </c>
      <c r="BG20" s="475">
        <f t="shared" si="46"/>
        <v>0</v>
      </c>
    </row>
    <row r="21" spans="2:60" x14ac:dyDescent="0.2">
      <c r="B21" s="477" t="str">
        <f>IF(BasePop.!B26="","",BasePop.!B26)</f>
        <v/>
      </c>
      <c r="C21" s="453"/>
      <c r="E21" s="470">
        <f>BasePop.!N26*BasePop.!Q26</f>
        <v>0</v>
      </c>
      <c r="F21" s="457"/>
      <c r="G21" s="536"/>
      <c r="H21" s="470">
        <f t="shared" si="13"/>
        <v>0</v>
      </c>
      <c r="I21" s="457"/>
      <c r="J21" s="470">
        <f t="shared" si="14"/>
        <v>0</v>
      </c>
      <c r="K21" s="457"/>
      <c r="L21" s="470">
        <f t="shared" si="12"/>
        <v>0</v>
      </c>
      <c r="M21" s="470">
        <f t="shared" si="15"/>
        <v>0</v>
      </c>
      <c r="N21" s="481"/>
      <c r="O21" s="470">
        <f t="shared" si="16"/>
        <v>0</v>
      </c>
      <c r="P21" s="709"/>
      <c r="Q21" s="481"/>
      <c r="R21" s="470">
        <f t="shared" si="17"/>
        <v>0</v>
      </c>
      <c r="S21" s="470">
        <f t="shared" si="18"/>
        <v>0</v>
      </c>
      <c r="T21" s="481"/>
      <c r="U21" s="470">
        <f t="shared" si="19"/>
        <v>0</v>
      </c>
      <c r="V21" s="470">
        <f t="shared" si="20"/>
        <v>0</v>
      </c>
      <c r="W21" s="470">
        <f t="shared" si="21"/>
        <v>0</v>
      </c>
      <c r="X21" s="470">
        <f t="shared" si="22"/>
        <v>0</v>
      </c>
      <c r="Y21" s="457"/>
      <c r="Z21" s="470">
        <f t="shared" si="23"/>
        <v>0</v>
      </c>
      <c r="AA21" s="470">
        <f t="shared" si="24"/>
        <v>0</v>
      </c>
      <c r="AB21" s="470">
        <f t="shared" si="25"/>
        <v>0</v>
      </c>
      <c r="AC21" s="470">
        <f t="shared" si="26"/>
        <v>0</v>
      </c>
      <c r="AE21" s="470">
        <f t="shared" si="27"/>
        <v>0</v>
      </c>
      <c r="AG21" s="475">
        <f t="shared" si="28"/>
        <v>0</v>
      </c>
      <c r="AH21" s="475">
        <f t="shared" si="29"/>
        <v>0</v>
      </c>
      <c r="AI21" s="475">
        <f t="shared" si="30"/>
        <v>0</v>
      </c>
      <c r="AJ21" s="475">
        <f t="shared" si="31"/>
        <v>0</v>
      </c>
      <c r="AL21" s="470">
        <f>BasePop.!M26*BasePop.!Q26</f>
        <v>0</v>
      </c>
      <c r="AM21" s="457"/>
      <c r="AN21" s="536"/>
      <c r="AO21" s="470">
        <f t="shared" si="32"/>
        <v>0</v>
      </c>
      <c r="AP21" s="457"/>
      <c r="AQ21" s="470">
        <f t="shared" si="33"/>
        <v>0</v>
      </c>
      <c r="AR21" s="457"/>
      <c r="AS21" s="470">
        <f t="shared" si="34"/>
        <v>0</v>
      </c>
      <c r="AT21" s="470">
        <f t="shared" si="35"/>
        <v>0</v>
      </c>
      <c r="AU21" s="470">
        <f t="shared" si="36"/>
        <v>0</v>
      </c>
      <c r="AV21" s="470">
        <f t="shared" si="37"/>
        <v>0</v>
      </c>
      <c r="AW21" s="470">
        <f t="shared" si="38"/>
        <v>0</v>
      </c>
      <c r="AX21" s="470">
        <f t="shared" si="39"/>
        <v>0</v>
      </c>
      <c r="AY21" s="457"/>
      <c r="AZ21" s="470">
        <f t="shared" si="40"/>
        <v>0</v>
      </c>
      <c r="BA21" s="470">
        <f t="shared" si="41"/>
        <v>0</v>
      </c>
      <c r="BB21" s="470">
        <f t="shared" si="42"/>
        <v>0</v>
      </c>
      <c r="BC21" s="470">
        <f t="shared" si="43"/>
        <v>0</v>
      </c>
      <c r="BE21" s="475">
        <f t="shared" si="44"/>
        <v>0</v>
      </c>
      <c r="BF21" s="475">
        <f t="shared" si="45"/>
        <v>0</v>
      </c>
      <c r="BG21" s="475">
        <f t="shared" si="46"/>
        <v>0</v>
      </c>
    </row>
    <row r="22" spans="2:60" x14ac:dyDescent="0.2">
      <c r="B22" s="477" t="str">
        <f>IF(BasePop.!B27="","",BasePop.!B27)</f>
        <v/>
      </c>
      <c r="C22" s="453"/>
      <c r="E22" s="470">
        <f>BasePop.!N27*BasePop.!Q27</f>
        <v>0</v>
      </c>
      <c r="F22" s="457"/>
      <c r="G22" s="536"/>
      <c r="H22" s="470">
        <f t="shared" si="13"/>
        <v>0</v>
      </c>
      <c r="I22" s="457"/>
      <c r="J22" s="470">
        <f t="shared" si="14"/>
        <v>0</v>
      </c>
      <c r="K22" s="457"/>
      <c r="L22" s="470">
        <f t="shared" si="12"/>
        <v>0</v>
      </c>
      <c r="M22" s="470">
        <f t="shared" si="15"/>
        <v>0</v>
      </c>
      <c r="N22" s="481"/>
      <c r="O22" s="470">
        <f t="shared" si="16"/>
        <v>0</v>
      </c>
      <c r="P22" s="709"/>
      <c r="Q22" s="481"/>
      <c r="R22" s="470">
        <f t="shared" si="17"/>
        <v>0</v>
      </c>
      <c r="S22" s="470">
        <f t="shared" si="18"/>
        <v>0</v>
      </c>
      <c r="T22" s="481"/>
      <c r="U22" s="470">
        <f t="shared" si="19"/>
        <v>0</v>
      </c>
      <c r="V22" s="470">
        <f t="shared" si="20"/>
        <v>0</v>
      </c>
      <c r="W22" s="470">
        <f t="shared" si="21"/>
        <v>0</v>
      </c>
      <c r="X22" s="470">
        <f t="shared" si="22"/>
        <v>0</v>
      </c>
      <c r="Y22" s="457"/>
      <c r="Z22" s="470">
        <f t="shared" si="23"/>
        <v>0</v>
      </c>
      <c r="AA22" s="470">
        <f t="shared" si="24"/>
        <v>0</v>
      </c>
      <c r="AB22" s="470">
        <f t="shared" si="25"/>
        <v>0</v>
      </c>
      <c r="AC22" s="470">
        <f t="shared" si="26"/>
        <v>0</v>
      </c>
      <c r="AE22" s="470">
        <f t="shared" si="27"/>
        <v>0</v>
      </c>
      <c r="AG22" s="475">
        <f t="shared" si="28"/>
        <v>0</v>
      </c>
      <c r="AH22" s="475">
        <f t="shared" si="29"/>
        <v>0</v>
      </c>
      <c r="AI22" s="475">
        <f t="shared" si="30"/>
        <v>0</v>
      </c>
      <c r="AJ22" s="475">
        <f t="shared" si="31"/>
        <v>0</v>
      </c>
      <c r="AL22" s="470">
        <f>BasePop.!M27*BasePop.!Q27</f>
        <v>0</v>
      </c>
      <c r="AM22" s="457"/>
      <c r="AN22" s="536"/>
      <c r="AO22" s="470">
        <f t="shared" si="32"/>
        <v>0</v>
      </c>
      <c r="AP22" s="457"/>
      <c r="AQ22" s="470">
        <f t="shared" si="33"/>
        <v>0</v>
      </c>
      <c r="AR22" s="457"/>
      <c r="AS22" s="470">
        <f t="shared" si="34"/>
        <v>0</v>
      </c>
      <c r="AT22" s="470">
        <f t="shared" si="35"/>
        <v>0</v>
      </c>
      <c r="AU22" s="470">
        <f t="shared" si="36"/>
        <v>0</v>
      </c>
      <c r="AV22" s="470">
        <f t="shared" si="37"/>
        <v>0</v>
      </c>
      <c r="AW22" s="470">
        <f t="shared" si="38"/>
        <v>0</v>
      </c>
      <c r="AX22" s="470">
        <f t="shared" si="39"/>
        <v>0</v>
      </c>
      <c r="AY22" s="457"/>
      <c r="AZ22" s="470">
        <f t="shared" si="40"/>
        <v>0</v>
      </c>
      <c r="BA22" s="470">
        <f t="shared" si="41"/>
        <v>0</v>
      </c>
      <c r="BB22" s="470">
        <f t="shared" si="42"/>
        <v>0</v>
      </c>
      <c r="BC22" s="470">
        <f t="shared" si="43"/>
        <v>0</v>
      </c>
      <c r="BE22" s="475">
        <f t="shared" si="44"/>
        <v>0</v>
      </c>
      <c r="BF22" s="475">
        <f t="shared" si="45"/>
        <v>0</v>
      </c>
      <c r="BG22" s="475">
        <f t="shared" si="46"/>
        <v>0</v>
      </c>
    </row>
    <row r="23" spans="2:60" x14ac:dyDescent="0.2">
      <c r="B23" s="477" t="str">
        <f>IF(BasePop.!B28="","",BasePop.!B28)</f>
        <v/>
      </c>
      <c r="C23" s="453"/>
      <c r="E23" s="470">
        <f>BasePop.!N28*BasePop.!Q28</f>
        <v>0</v>
      </c>
      <c r="F23" s="457"/>
      <c r="G23" s="536"/>
      <c r="H23" s="470">
        <f t="shared" si="13"/>
        <v>0</v>
      </c>
      <c r="I23" s="457"/>
      <c r="J23" s="470">
        <f t="shared" si="14"/>
        <v>0</v>
      </c>
      <c r="K23" s="457"/>
      <c r="L23" s="470">
        <f t="shared" si="12"/>
        <v>0</v>
      </c>
      <c r="M23" s="470">
        <f t="shared" si="15"/>
        <v>0</v>
      </c>
      <c r="N23" s="481"/>
      <c r="O23" s="470">
        <f t="shared" si="16"/>
        <v>0</v>
      </c>
      <c r="P23" s="709"/>
      <c r="Q23" s="481"/>
      <c r="R23" s="470">
        <f t="shared" si="17"/>
        <v>0</v>
      </c>
      <c r="S23" s="470">
        <f t="shared" si="18"/>
        <v>0</v>
      </c>
      <c r="T23" s="481"/>
      <c r="U23" s="470">
        <f t="shared" si="19"/>
        <v>0</v>
      </c>
      <c r="V23" s="470">
        <f t="shared" si="20"/>
        <v>0</v>
      </c>
      <c r="W23" s="470">
        <f t="shared" si="21"/>
        <v>0</v>
      </c>
      <c r="X23" s="470">
        <f t="shared" si="22"/>
        <v>0</v>
      </c>
      <c r="Y23" s="457"/>
      <c r="Z23" s="470">
        <f t="shared" si="23"/>
        <v>0</v>
      </c>
      <c r="AA23" s="470">
        <f t="shared" si="24"/>
        <v>0</v>
      </c>
      <c r="AB23" s="470">
        <f t="shared" si="25"/>
        <v>0</v>
      </c>
      <c r="AC23" s="470">
        <f t="shared" si="26"/>
        <v>0</v>
      </c>
      <c r="AE23" s="470">
        <f t="shared" si="27"/>
        <v>0</v>
      </c>
      <c r="AG23" s="475">
        <f t="shared" si="28"/>
        <v>0</v>
      </c>
      <c r="AH23" s="475">
        <f t="shared" si="29"/>
        <v>0</v>
      </c>
      <c r="AI23" s="475">
        <f t="shared" si="30"/>
        <v>0</v>
      </c>
      <c r="AJ23" s="475">
        <f t="shared" si="31"/>
        <v>0</v>
      </c>
      <c r="AL23" s="470">
        <f>BasePop.!M28*BasePop.!Q28</f>
        <v>0</v>
      </c>
      <c r="AM23" s="457"/>
      <c r="AN23" s="536"/>
      <c r="AO23" s="470">
        <f t="shared" si="32"/>
        <v>0</v>
      </c>
      <c r="AP23" s="457"/>
      <c r="AQ23" s="470">
        <f t="shared" si="33"/>
        <v>0</v>
      </c>
      <c r="AR23" s="457"/>
      <c r="AS23" s="470">
        <f t="shared" si="34"/>
        <v>0</v>
      </c>
      <c r="AT23" s="470">
        <f t="shared" si="35"/>
        <v>0</v>
      </c>
      <c r="AU23" s="470">
        <f t="shared" si="36"/>
        <v>0</v>
      </c>
      <c r="AV23" s="470">
        <f t="shared" si="37"/>
        <v>0</v>
      </c>
      <c r="AW23" s="470">
        <f t="shared" si="38"/>
        <v>0</v>
      </c>
      <c r="AX23" s="470">
        <f t="shared" si="39"/>
        <v>0</v>
      </c>
      <c r="AY23" s="457"/>
      <c r="AZ23" s="470">
        <f t="shared" si="40"/>
        <v>0</v>
      </c>
      <c r="BA23" s="470">
        <f t="shared" si="41"/>
        <v>0</v>
      </c>
      <c r="BB23" s="470">
        <f t="shared" si="42"/>
        <v>0</v>
      </c>
      <c r="BC23" s="470">
        <f t="shared" si="43"/>
        <v>0</v>
      </c>
      <c r="BE23" s="475">
        <f t="shared" si="44"/>
        <v>0</v>
      </c>
      <c r="BF23" s="475">
        <f t="shared" si="45"/>
        <v>0</v>
      </c>
      <c r="BG23" s="475">
        <f t="shared" si="46"/>
        <v>0</v>
      </c>
    </row>
    <row r="24" spans="2:60" x14ac:dyDescent="0.2">
      <c r="B24" s="477" t="str">
        <f>IF(BasePop.!B29="","",BasePop.!B29)</f>
        <v/>
      </c>
      <c r="C24" s="453"/>
      <c r="E24" s="470">
        <f>BasePop.!N29*BasePop.!Q29</f>
        <v>0</v>
      </c>
      <c r="F24" s="457"/>
      <c r="G24" s="536"/>
      <c r="H24" s="470">
        <f t="shared" si="13"/>
        <v>0</v>
      </c>
      <c r="I24" s="457"/>
      <c r="J24" s="470">
        <f t="shared" si="14"/>
        <v>0</v>
      </c>
      <c r="K24" s="457"/>
      <c r="L24" s="470">
        <f t="shared" si="12"/>
        <v>0</v>
      </c>
      <c r="M24" s="470">
        <f t="shared" si="15"/>
        <v>0</v>
      </c>
      <c r="N24" s="481"/>
      <c r="O24" s="470">
        <f t="shared" si="16"/>
        <v>0</v>
      </c>
      <c r="P24" s="709"/>
      <c r="Q24" s="481"/>
      <c r="R24" s="470">
        <f t="shared" si="17"/>
        <v>0</v>
      </c>
      <c r="S24" s="470">
        <f t="shared" si="18"/>
        <v>0</v>
      </c>
      <c r="T24" s="481"/>
      <c r="U24" s="470">
        <f t="shared" si="19"/>
        <v>0</v>
      </c>
      <c r="V24" s="470">
        <f t="shared" si="20"/>
        <v>0</v>
      </c>
      <c r="W24" s="470">
        <f t="shared" si="21"/>
        <v>0</v>
      </c>
      <c r="X24" s="470">
        <f t="shared" si="22"/>
        <v>0</v>
      </c>
      <c r="Y24" s="457"/>
      <c r="Z24" s="470">
        <f t="shared" si="23"/>
        <v>0</v>
      </c>
      <c r="AA24" s="470">
        <f t="shared" si="24"/>
        <v>0</v>
      </c>
      <c r="AB24" s="470">
        <f t="shared" si="25"/>
        <v>0</v>
      </c>
      <c r="AC24" s="470">
        <f t="shared" si="26"/>
        <v>0</v>
      </c>
      <c r="AE24" s="470">
        <f t="shared" si="27"/>
        <v>0</v>
      </c>
      <c r="AG24" s="475">
        <f t="shared" si="28"/>
        <v>0</v>
      </c>
      <c r="AH24" s="475">
        <f t="shared" si="29"/>
        <v>0</v>
      </c>
      <c r="AI24" s="475">
        <f t="shared" si="30"/>
        <v>0</v>
      </c>
      <c r="AJ24" s="475">
        <f t="shared" si="31"/>
        <v>0</v>
      </c>
      <c r="AL24" s="470">
        <f>BasePop.!M29*BasePop.!Q29</f>
        <v>0</v>
      </c>
      <c r="AM24" s="457"/>
      <c r="AN24" s="536"/>
      <c r="AO24" s="470">
        <f t="shared" si="32"/>
        <v>0</v>
      </c>
      <c r="AP24" s="457"/>
      <c r="AQ24" s="470">
        <f t="shared" si="33"/>
        <v>0</v>
      </c>
      <c r="AR24" s="457"/>
      <c r="AS24" s="470">
        <f t="shared" si="34"/>
        <v>0</v>
      </c>
      <c r="AT24" s="470">
        <f t="shared" si="35"/>
        <v>0</v>
      </c>
      <c r="AU24" s="470">
        <f t="shared" si="36"/>
        <v>0</v>
      </c>
      <c r="AV24" s="470">
        <f t="shared" si="37"/>
        <v>0</v>
      </c>
      <c r="AW24" s="470">
        <f t="shared" si="38"/>
        <v>0</v>
      </c>
      <c r="AX24" s="470">
        <f t="shared" si="39"/>
        <v>0</v>
      </c>
      <c r="AY24" s="457"/>
      <c r="AZ24" s="470">
        <f t="shared" si="40"/>
        <v>0</v>
      </c>
      <c r="BA24" s="470">
        <f t="shared" si="41"/>
        <v>0</v>
      </c>
      <c r="BB24" s="470">
        <f t="shared" si="42"/>
        <v>0</v>
      </c>
      <c r="BC24" s="470">
        <f t="shared" si="43"/>
        <v>0</v>
      </c>
      <c r="BE24" s="475">
        <f t="shared" si="44"/>
        <v>0</v>
      </c>
      <c r="BF24" s="475">
        <f t="shared" si="45"/>
        <v>0</v>
      </c>
      <c r="BG24" s="475">
        <f t="shared" si="46"/>
        <v>0</v>
      </c>
    </row>
    <row r="25" spans="2:60" x14ac:dyDescent="0.2">
      <c r="B25" s="477" t="str">
        <f>IF(BasePop.!B30="","",BasePop.!B30)</f>
        <v/>
      </c>
      <c r="C25" s="453"/>
      <c r="E25" s="470">
        <f>BasePop.!N30*BasePop.!Q30</f>
        <v>0</v>
      </c>
      <c r="F25" s="457"/>
      <c r="G25" s="536"/>
      <c r="H25" s="470">
        <f t="shared" si="13"/>
        <v>0</v>
      </c>
      <c r="I25" s="457"/>
      <c r="J25" s="470">
        <f t="shared" si="14"/>
        <v>0</v>
      </c>
      <c r="K25" s="457"/>
      <c r="L25" s="470">
        <f t="shared" si="12"/>
        <v>0</v>
      </c>
      <c r="M25" s="470">
        <f t="shared" si="15"/>
        <v>0</v>
      </c>
      <c r="N25" s="481"/>
      <c r="O25" s="470">
        <f t="shared" si="16"/>
        <v>0</v>
      </c>
      <c r="P25" s="709"/>
      <c r="Q25" s="481"/>
      <c r="R25" s="470">
        <f t="shared" si="17"/>
        <v>0</v>
      </c>
      <c r="S25" s="470">
        <f t="shared" si="18"/>
        <v>0</v>
      </c>
      <c r="T25" s="481"/>
      <c r="U25" s="470">
        <f t="shared" si="19"/>
        <v>0</v>
      </c>
      <c r="V25" s="470">
        <f t="shared" si="20"/>
        <v>0</v>
      </c>
      <c r="W25" s="470">
        <f t="shared" si="21"/>
        <v>0</v>
      </c>
      <c r="X25" s="470">
        <f t="shared" si="22"/>
        <v>0</v>
      </c>
      <c r="Y25" s="457"/>
      <c r="Z25" s="470">
        <f t="shared" si="23"/>
        <v>0</v>
      </c>
      <c r="AA25" s="470">
        <f t="shared" si="24"/>
        <v>0</v>
      </c>
      <c r="AB25" s="470">
        <f t="shared" si="25"/>
        <v>0</v>
      </c>
      <c r="AC25" s="470">
        <f t="shared" si="26"/>
        <v>0</v>
      </c>
      <c r="AE25" s="470">
        <f t="shared" si="27"/>
        <v>0</v>
      </c>
      <c r="AG25" s="475">
        <f t="shared" si="28"/>
        <v>0</v>
      </c>
      <c r="AH25" s="475">
        <f t="shared" si="29"/>
        <v>0</v>
      </c>
      <c r="AI25" s="475">
        <f t="shared" si="30"/>
        <v>0</v>
      </c>
      <c r="AJ25" s="475">
        <f t="shared" si="31"/>
        <v>0</v>
      </c>
      <c r="AL25" s="470">
        <f>BasePop.!M30*BasePop.!Q30</f>
        <v>0</v>
      </c>
      <c r="AM25" s="457"/>
      <c r="AN25" s="536"/>
      <c r="AO25" s="470">
        <f t="shared" si="32"/>
        <v>0</v>
      </c>
      <c r="AP25" s="457"/>
      <c r="AQ25" s="470">
        <f t="shared" si="33"/>
        <v>0</v>
      </c>
      <c r="AR25" s="457"/>
      <c r="AS25" s="470">
        <f t="shared" si="34"/>
        <v>0</v>
      </c>
      <c r="AT25" s="470">
        <f t="shared" si="35"/>
        <v>0</v>
      </c>
      <c r="AU25" s="470">
        <f t="shared" si="36"/>
        <v>0</v>
      </c>
      <c r="AV25" s="470">
        <f t="shared" si="37"/>
        <v>0</v>
      </c>
      <c r="AW25" s="470">
        <f t="shared" si="38"/>
        <v>0</v>
      </c>
      <c r="AX25" s="470">
        <f t="shared" si="39"/>
        <v>0</v>
      </c>
      <c r="AY25" s="457"/>
      <c r="AZ25" s="470">
        <f t="shared" si="40"/>
        <v>0</v>
      </c>
      <c r="BA25" s="470">
        <f t="shared" si="41"/>
        <v>0</v>
      </c>
      <c r="BB25" s="470">
        <f t="shared" si="42"/>
        <v>0</v>
      </c>
      <c r="BC25" s="470">
        <f t="shared" si="43"/>
        <v>0</v>
      </c>
      <c r="BE25" s="475">
        <f t="shared" si="44"/>
        <v>0</v>
      </c>
      <c r="BF25" s="475">
        <f t="shared" si="45"/>
        <v>0</v>
      </c>
      <c r="BG25" s="475">
        <f t="shared" si="46"/>
        <v>0</v>
      </c>
    </row>
    <row r="26" spans="2:60" x14ac:dyDescent="0.2">
      <c r="B26" s="477" t="str">
        <f>IF(BasePop.!B31="","",BasePop.!B31)</f>
        <v/>
      </c>
      <c r="C26" s="453"/>
      <c r="E26" s="470">
        <f>BasePop.!N31*BasePop.!Q31</f>
        <v>0</v>
      </c>
      <c r="F26" s="457"/>
      <c r="G26" s="536"/>
      <c r="H26" s="470">
        <f t="shared" si="13"/>
        <v>0</v>
      </c>
      <c r="I26" s="457"/>
      <c r="J26" s="470">
        <f t="shared" si="14"/>
        <v>0</v>
      </c>
      <c r="K26" s="457"/>
      <c r="L26" s="470">
        <f t="shared" si="12"/>
        <v>0</v>
      </c>
      <c r="M26" s="470">
        <f t="shared" si="15"/>
        <v>0</v>
      </c>
      <c r="N26" s="481"/>
      <c r="O26" s="470">
        <f t="shared" si="16"/>
        <v>0</v>
      </c>
      <c r="P26" s="709"/>
      <c r="Q26" s="481"/>
      <c r="R26" s="470">
        <f t="shared" si="17"/>
        <v>0</v>
      </c>
      <c r="S26" s="470">
        <f t="shared" si="18"/>
        <v>0</v>
      </c>
      <c r="T26" s="481"/>
      <c r="U26" s="470">
        <f t="shared" si="19"/>
        <v>0</v>
      </c>
      <c r="V26" s="470">
        <f t="shared" si="20"/>
        <v>0</v>
      </c>
      <c r="W26" s="470">
        <f t="shared" si="21"/>
        <v>0</v>
      </c>
      <c r="X26" s="470">
        <f t="shared" si="22"/>
        <v>0</v>
      </c>
      <c r="Y26" s="457"/>
      <c r="Z26" s="470">
        <f t="shared" si="23"/>
        <v>0</v>
      </c>
      <c r="AA26" s="470">
        <f t="shared" si="24"/>
        <v>0</v>
      </c>
      <c r="AB26" s="470">
        <f t="shared" si="25"/>
        <v>0</v>
      </c>
      <c r="AC26" s="470">
        <f t="shared" si="26"/>
        <v>0</v>
      </c>
      <c r="AE26" s="470">
        <f t="shared" si="27"/>
        <v>0</v>
      </c>
      <c r="AG26" s="475">
        <f t="shared" si="28"/>
        <v>0</v>
      </c>
      <c r="AH26" s="475">
        <f t="shared" si="29"/>
        <v>0</v>
      </c>
      <c r="AI26" s="475">
        <f t="shared" si="30"/>
        <v>0</v>
      </c>
      <c r="AJ26" s="475">
        <f t="shared" si="31"/>
        <v>0</v>
      </c>
      <c r="AL26" s="470">
        <f>BasePop.!M31*BasePop.!Q31</f>
        <v>0</v>
      </c>
      <c r="AM26" s="457"/>
      <c r="AN26" s="536"/>
      <c r="AO26" s="470">
        <f t="shared" si="32"/>
        <v>0</v>
      </c>
      <c r="AP26" s="457"/>
      <c r="AQ26" s="470">
        <f t="shared" si="33"/>
        <v>0</v>
      </c>
      <c r="AR26" s="457"/>
      <c r="AS26" s="470">
        <f t="shared" si="34"/>
        <v>0</v>
      </c>
      <c r="AT26" s="470">
        <f t="shared" si="35"/>
        <v>0</v>
      </c>
      <c r="AU26" s="470">
        <f t="shared" si="36"/>
        <v>0</v>
      </c>
      <c r="AV26" s="470">
        <f t="shared" si="37"/>
        <v>0</v>
      </c>
      <c r="AW26" s="470">
        <f t="shared" si="38"/>
        <v>0</v>
      </c>
      <c r="AX26" s="470">
        <f t="shared" si="39"/>
        <v>0</v>
      </c>
      <c r="AY26" s="457"/>
      <c r="AZ26" s="470">
        <f t="shared" si="40"/>
        <v>0</v>
      </c>
      <c r="BA26" s="470">
        <f t="shared" si="41"/>
        <v>0</v>
      </c>
      <c r="BB26" s="470">
        <f t="shared" si="42"/>
        <v>0</v>
      </c>
      <c r="BC26" s="470">
        <f t="shared" si="43"/>
        <v>0</v>
      </c>
      <c r="BE26" s="475">
        <f t="shared" si="44"/>
        <v>0</v>
      </c>
      <c r="BF26" s="475">
        <f t="shared" si="45"/>
        <v>0</v>
      </c>
      <c r="BG26" s="475">
        <f t="shared" si="46"/>
        <v>0</v>
      </c>
    </row>
    <row r="27" spans="2:60" x14ac:dyDescent="0.2">
      <c r="B27" s="477" t="str">
        <f>IF(BasePop.!B32="","",BasePop.!B32)</f>
        <v/>
      </c>
      <c r="C27" s="453"/>
      <c r="E27" s="470">
        <f>BasePop.!N32*BasePop.!Q32</f>
        <v>0</v>
      </c>
      <c r="F27" s="457"/>
      <c r="G27" s="536"/>
      <c r="H27" s="470">
        <f t="shared" si="13"/>
        <v>0</v>
      </c>
      <c r="I27" s="457"/>
      <c r="J27" s="470">
        <f t="shared" si="14"/>
        <v>0</v>
      </c>
      <c r="K27" s="457"/>
      <c r="L27" s="470">
        <f t="shared" si="12"/>
        <v>0</v>
      </c>
      <c r="M27" s="470">
        <f t="shared" si="15"/>
        <v>0</v>
      </c>
      <c r="N27" s="481"/>
      <c r="O27" s="470">
        <f t="shared" si="16"/>
        <v>0</v>
      </c>
      <c r="P27" s="709"/>
      <c r="Q27" s="481"/>
      <c r="R27" s="470">
        <f t="shared" si="17"/>
        <v>0</v>
      </c>
      <c r="S27" s="470">
        <f t="shared" si="18"/>
        <v>0</v>
      </c>
      <c r="T27" s="481"/>
      <c r="U27" s="470">
        <f t="shared" si="19"/>
        <v>0</v>
      </c>
      <c r="V27" s="470">
        <f t="shared" si="20"/>
        <v>0</v>
      </c>
      <c r="W27" s="470">
        <f t="shared" si="21"/>
        <v>0</v>
      </c>
      <c r="X27" s="470">
        <f t="shared" si="22"/>
        <v>0</v>
      </c>
      <c r="Y27" s="457"/>
      <c r="Z27" s="470">
        <f t="shared" si="23"/>
        <v>0</v>
      </c>
      <c r="AA27" s="470">
        <f t="shared" si="24"/>
        <v>0</v>
      </c>
      <c r="AB27" s="470">
        <f t="shared" si="25"/>
        <v>0</v>
      </c>
      <c r="AC27" s="470">
        <f t="shared" si="26"/>
        <v>0</v>
      </c>
      <c r="AE27" s="470">
        <f t="shared" si="27"/>
        <v>0</v>
      </c>
      <c r="AG27" s="475">
        <f t="shared" si="28"/>
        <v>0</v>
      </c>
      <c r="AH27" s="475">
        <f t="shared" si="29"/>
        <v>0</v>
      </c>
      <c r="AI27" s="475">
        <f t="shared" si="30"/>
        <v>0</v>
      </c>
      <c r="AJ27" s="475">
        <f t="shared" si="31"/>
        <v>0</v>
      </c>
      <c r="AL27" s="470">
        <f>BasePop.!M32*BasePop.!Q32</f>
        <v>0</v>
      </c>
      <c r="AM27" s="457"/>
      <c r="AN27" s="536"/>
      <c r="AO27" s="470">
        <f t="shared" si="32"/>
        <v>0</v>
      </c>
      <c r="AP27" s="457"/>
      <c r="AQ27" s="470">
        <f t="shared" si="33"/>
        <v>0</v>
      </c>
      <c r="AR27" s="457"/>
      <c r="AS27" s="470">
        <f t="shared" si="34"/>
        <v>0</v>
      </c>
      <c r="AT27" s="470">
        <f t="shared" si="35"/>
        <v>0</v>
      </c>
      <c r="AU27" s="470">
        <f t="shared" si="36"/>
        <v>0</v>
      </c>
      <c r="AV27" s="470">
        <f t="shared" si="37"/>
        <v>0</v>
      </c>
      <c r="AW27" s="470">
        <f t="shared" si="38"/>
        <v>0</v>
      </c>
      <c r="AX27" s="470">
        <f t="shared" si="39"/>
        <v>0</v>
      </c>
      <c r="AY27" s="457"/>
      <c r="AZ27" s="470">
        <f t="shared" si="40"/>
        <v>0</v>
      </c>
      <c r="BA27" s="470">
        <f t="shared" si="41"/>
        <v>0</v>
      </c>
      <c r="BB27" s="470">
        <f t="shared" si="42"/>
        <v>0</v>
      </c>
      <c r="BC27" s="470">
        <f t="shared" si="43"/>
        <v>0</v>
      </c>
      <c r="BE27" s="475">
        <f t="shared" si="44"/>
        <v>0</v>
      </c>
      <c r="BF27" s="475">
        <f t="shared" si="45"/>
        <v>0</v>
      </c>
      <c r="BG27" s="475">
        <f t="shared" si="46"/>
        <v>0</v>
      </c>
    </row>
    <row r="28" spans="2:60" x14ac:dyDescent="0.2">
      <c r="B28" s="477" t="str">
        <f>IF(BasePop.!B33="","",BasePop.!B33)</f>
        <v/>
      </c>
      <c r="C28" s="453"/>
      <c r="E28" s="470">
        <f>BasePop.!N33*BasePop.!Q33</f>
        <v>0</v>
      </c>
      <c r="F28" s="457"/>
      <c r="G28" s="536"/>
      <c r="H28" s="470">
        <f t="shared" ref="H28:H63" si="47">E28*G28</f>
        <v>0</v>
      </c>
      <c r="I28" s="457"/>
      <c r="J28" s="470">
        <f t="shared" si="14"/>
        <v>0</v>
      </c>
      <c r="K28" s="457"/>
      <c r="L28" s="470">
        <f t="shared" si="12"/>
        <v>0</v>
      </c>
      <c r="M28" s="470">
        <f t="shared" si="15"/>
        <v>0</v>
      </c>
      <c r="N28" s="481"/>
      <c r="O28" s="470">
        <f t="shared" si="16"/>
        <v>0</v>
      </c>
      <c r="P28" s="709"/>
      <c r="Q28" s="481"/>
      <c r="R28" s="470">
        <f t="shared" si="17"/>
        <v>0</v>
      </c>
      <c r="S28" s="470">
        <f t="shared" si="18"/>
        <v>0</v>
      </c>
      <c r="T28" s="481"/>
      <c r="U28" s="470">
        <f t="shared" si="19"/>
        <v>0</v>
      </c>
      <c r="V28" s="470">
        <f t="shared" si="20"/>
        <v>0</v>
      </c>
      <c r="W28" s="470">
        <f t="shared" si="21"/>
        <v>0</v>
      </c>
      <c r="X28" s="470">
        <f t="shared" si="22"/>
        <v>0</v>
      </c>
      <c r="Y28" s="457"/>
      <c r="Z28" s="470">
        <f t="shared" si="23"/>
        <v>0</v>
      </c>
      <c r="AA28" s="470">
        <f t="shared" si="24"/>
        <v>0</v>
      </c>
      <c r="AB28" s="470">
        <f t="shared" si="25"/>
        <v>0</v>
      </c>
      <c r="AC28" s="470">
        <f t="shared" si="26"/>
        <v>0</v>
      </c>
      <c r="AE28" s="470">
        <f t="shared" si="27"/>
        <v>0</v>
      </c>
      <c r="AG28" s="475">
        <f t="shared" si="28"/>
        <v>0</v>
      </c>
      <c r="AH28" s="475">
        <f t="shared" si="29"/>
        <v>0</v>
      </c>
      <c r="AI28" s="475">
        <f t="shared" si="30"/>
        <v>0</v>
      </c>
      <c r="AJ28" s="475">
        <f t="shared" si="31"/>
        <v>0</v>
      </c>
      <c r="AL28" s="470">
        <f>BasePop.!M33*BasePop.!Q33</f>
        <v>0</v>
      </c>
      <c r="AM28" s="457"/>
      <c r="AN28" s="536"/>
      <c r="AO28" s="470">
        <f t="shared" si="32"/>
        <v>0</v>
      </c>
      <c r="AP28" s="457"/>
      <c r="AQ28" s="470">
        <f t="shared" ref="AQ28:AQ63" si="48">AO28*$AQ$10</f>
        <v>0</v>
      </c>
      <c r="AR28" s="457"/>
      <c r="AS28" s="470">
        <f t="shared" si="34"/>
        <v>0</v>
      </c>
      <c r="AT28" s="470">
        <f t="shared" si="35"/>
        <v>0</v>
      </c>
      <c r="AU28" s="470">
        <f t="shared" si="36"/>
        <v>0</v>
      </c>
      <c r="AV28" s="470">
        <f t="shared" si="37"/>
        <v>0</v>
      </c>
      <c r="AW28" s="470">
        <f t="shared" si="38"/>
        <v>0</v>
      </c>
      <c r="AX28" s="470">
        <f t="shared" si="39"/>
        <v>0</v>
      </c>
      <c r="AY28" s="457"/>
      <c r="AZ28" s="470">
        <f t="shared" si="40"/>
        <v>0</v>
      </c>
      <c r="BA28" s="470">
        <f t="shared" si="41"/>
        <v>0</v>
      </c>
      <c r="BB28" s="470">
        <f t="shared" si="42"/>
        <v>0</v>
      </c>
      <c r="BC28" s="470">
        <f t="shared" si="43"/>
        <v>0</v>
      </c>
      <c r="BE28" s="475">
        <f t="shared" si="44"/>
        <v>0</v>
      </c>
      <c r="BF28" s="475">
        <f t="shared" si="45"/>
        <v>0</v>
      </c>
      <c r="BG28" s="475">
        <f t="shared" si="46"/>
        <v>0</v>
      </c>
    </row>
    <row r="29" spans="2:60" x14ac:dyDescent="0.2">
      <c r="B29" s="477" t="str">
        <f>IF(BasePop.!B34="","",BasePop.!B34)</f>
        <v/>
      </c>
      <c r="C29" s="453"/>
      <c r="E29" s="470">
        <f>BasePop.!N34*BasePop.!Q34</f>
        <v>0</v>
      </c>
      <c r="F29" s="457"/>
      <c r="G29" s="536"/>
      <c r="H29" s="470">
        <f t="shared" si="47"/>
        <v>0</v>
      </c>
      <c r="I29" s="457"/>
      <c r="J29" s="470">
        <f t="shared" si="14"/>
        <v>0</v>
      </c>
      <c r="K29" s="457"/>
      <c r="L29" s="470">
        <f t="shared" si="12"/>
        <v>0</v>
      </c>
      <c r="M29" s="470">
        <f t="shared" si="15"/>
        <v>0</v>
      </c>
      <c r="N29" s="481"/>
      <c r="O29" s="470">
        <f t="shared" si="16"/>
        <v>0</v>
      </c>
      <c r="P29" s="709"/>
      <c r="Q29" s="481"/>
      <c r="R29" s="470">
        <f t="shared" si="17"/>
        <v>0</v>
      </c>
      <c r="S29" s="470">
        <f t="shared" si="18"/>
        <v>0</v>
      </c>
      <c r="T29" s="481"/>
      <c r="U29" s="470">
        <f t="shared" si="19"/>
        <v>0</v>
      </c>
      <c r="V29" s="470">
        <f t="shared" si="20"/>
        <v>0</v>
      </c>
      <c r="W29" s="470">
        <f t="shared" si="21"/>
        <v>0</v>
      </c>
      <c r="X29" s="470">
        <f t="shared" si="22"/>
        <v>0</v>
      </c>
      <c r="Y29" s="457"/>
      <c r="Z29" s="470">
        <f t="shared" si="23"/>
        <v>0</v>
      </c>
      <c r="AA29" s="470">
        <f t="shared" si="24"/>
        <v>0</v>
      </c>
      <c r="AB29" s="470">
        <f t="shared" si="25"/>
        <v>0</v>
      </c>
      <c r="AC29" s="470">
        <f t="shared" si="26"/>
        <v>0</v>
      </c>
      <c r="AE29" s="470">
        <f t="shared" si="27"/>
        <v>0</v>
      </c>
      <c r="AG29" s="475">
        <f t="shared" si="28"/>
        <v>0</v>
      </c>
      <c r="AH29" s="475">
        <f t="shared" si="29"/>
        <v>0</v>
      </c>
      <c r="AI29" s="475">
        <f t="shared" si="30"/>
        <v>0</v>
      </c>
      <c r="AJ29" s="475">
        <f t="shared" si="31"/>
        <v>0</v>
      </c>
      <c r="AL29" s="470">
        <f>BasePop.!M34*BasePop.!Q34</f>
        <v>0</v>
      </c>
      <c r="AM29" s="457"/>
      <c r="AN29" s="536"/>
      <c r="AO29" s="470">
        <f t="shared" si="32"/>
        <v>0</v>
      </c>
      <c r="AP29" s="457"/>
      <c r="AQ29" s="470">
        <f t="shared" si="48"/>
        <v>0</v>
      </c>
      <c r="AR29" s="457"/>
      <c r="AS29" s="470">
        <f t="shared" si="34"/>
        <v>0</v>
      </c>
      <c r="AT29" s="470">
        <f t="shared" si="35"/>
        <v>0</v>
      </c>
      <c r="AU29" s="470">
        <f t="shared" si="36"/>
        <v>0</v>
      </c>
      <c r="AV29" s="470">
        <f t="shared" si="37"/>
        <v>0</v>
      </c>
      <c r="AW29" s="470">
        <f t="shared" si="38"/>
        <v>0</v>
      </c>
      <c r="AX29" s="470">
        <f t="shared" si="39"/>
        <v>0</v>
      </c>
      <c r="AY29" s="457"/>
      <c r="AZ29" s="470">
        <f t="shared" si="40"/>
        <v>0</v>
      </c>
      <c r="BA29" s="470">
        <f t="shared" si="41"/>
        <v>0</v>
      </c>
      <c r="BB29" s="470">
        <f t="shared" si="42"/>
        <v>0</v>
      </c>
      <c r="BC29" s="470">
        <f t="shared" si="43"/>
        <v>0</v>
      </c>
      <c r="BE29" s="475">
        <f t="shared" si="44"/>
        <v>0</v>
      </c>
      <c r="BF29" s="475">
        <f t="shared" si="45"/>
        <v>0</v>
      </c>
      <c r="BG29" s="475">
        <f t="shared" si="46"/>
        <v>0</v>
      </c>
    </row>
    <row r="30" spans="2:60" x14ac:dyDescent="0.2">
      <c r="B30" s="477" t="str">
        <f>IF(BasePop.!B35="","",BasePop.!B35)</f>
        <v/>
      </c>
      <c r="C30" s="453"/>
      <c r="E30" s="470">
        <f>BasePop.!N35*BasePop.!Q35</f>
        <v>0</v>
      </c>
      <c r="F30" s="457"/>
      <c r="G30" s="536"/>
      <c r="H30" s="470">
        <f t="shared" si="47"/>
        <v>0</v>
      </c>
      <c r="I30" s="457"/>
      <c r="J30" s="470">
        <f t="shared" si="14"/>
        <v>0</v>
      </c>
      <c r="K30" s="457"/>
      <c r="L30" s="470">
        <f t="shared" si="12"/>
        <v>0</v>
      </c>
      <c r="M30" s="470">
        <f t="shared" si="15"/>
        <v>0</v>
      </c>
      <c r="N30" s="481"/>
      <c r="O30" s="470">
        <f t="shared" si="16"/>
        <v>0</v>
      </c>
      <c r="P30" s="709"/>
      <c r="Q30" s="481"/>
      <c r="R30" s="470">
        <f t="shared" si="17"/>
        <v>0</v>
      </c>
      <c r="S30" s="470">
        <f t="shared" si="18"/>
        <v>0</v>
      </c>
      <c r="T30" s="481"/>
      <c r="U30" s="470">
        <f t="shared" si="19"/>
        <v>0</v>
      </c>
      <c r="V30" s="470">
        <f t="shared" si="20"/>
        <v>0</v>
      </c>
      <c r="W30" s="470">
        <f t="shared" si="21"/>
        <v>0</v>
      </c>
      <c r="X30" s="470">
        <f t="shared" si="22"/>
        <v>0</v>
      </c>
      <c r="Y30" s="457"/>
      <c r="Z30" s="470">
        <f t="shared" si="23"/>
        <v>0</v>
      </c>
      <c r="AA30" s="470">
        <f t="shared" si="24"/>
        <v>0</v>
      </c>
      <c r="AB30" s="470">
        <f t="shared" si="25"/>
        <v>0</v>
      </c>
      <c r="AC30" s="470">
        <f t="shared" si="26"/>
        <v>0</v>
      </c>
      <c r="AE30" s="470">
        <f t="shared" si="27"/>
        <v>0</v>
      </c>
      <c r="AG30" s="475">
        <f t="shared" si="28"/>
        <v>0</v>
      </c>
      <c r="AH30" s="475">
        <f t="shared" si="29"/>
        <v>0</v>
      </c>
      <c r="AI30" s="475">
        <f t="shared" si="30"/>
        <v>0</v>
      </c>
      <c r="AJ30" s="475">
        <f t="shared" si="31"/>
        <v>0</v>
      </c>
      <c r="AL30" s="470">
        <f>BasePop.!M35*BasePop.!Q35</f>
        <v>0</v>
      </c>
      <c r="AM30" s="457"/>
      <c r="AN30" s="536"/>
      <c r="AO30" s="470">
        <f t="shared" si="32"/>
        <v>0</v>
      </c>
      <c r="AP30" s="457"/>
      <c r="AQ30" s="470">
        <f t="shared" si="48"/>
        <v>0</v>
      </c>
      <c r="AR30" s="457"/>
      <c r="AS30" s="470">
        <f t="shared" si="34"/>
        <v>0</v>
      </c>
      <c r="AT30" s="470">
        <f t="shared" si="35"/>
        <v>0</v>
      </c>
      <c r="AU30" s="470">
        <f t="shared" si="36"/>
        <v>0</v>
      </c>
      <c r="AV30" s="470">
        <f t="shared" si="37"/>
        <v>0</v>
      </c>
      <c r="AW30" s="470">
        <f t="shared" si="38"/>
        <v>0</v>
      </c>
      <c r="AX30" s="470">
        <f t="shared" si="39"/>
        <v>0</v>
      </c>
      <c r="AY30" s="457"/>
      <c r="AZ30" s="470">
        <f t="shared" si="40"/>
        <v>0</v>
      </c>
      <c r="BA30" s="470">
        <f t="shared" si="41"/>
        <v>0</v>
      </c>
      <c r="BB30" s="470">
        <f t="shared" si="42"/>
        <v>0</v>
      </c>
      <c r="BC30" s="470">
        <f t="shared" si="43"/>
        <v>0</v>
      </c>
      <c r="BE30" s="475">
        <f t="shared" si="44"/>
        <v>0</v>
      </c>
      <c r="BF30" s="475">
        <f t="shared" si="45"/>
        <v>0</v>
      </c>
      <c r="BG30" s="475">
        <f t="shared" si="46"/>
        <v>0</v>
      </c>
    </row>
    <row r="31" spans="2:60" x14ac:dyDescent="0.2">
      <c r="B31" s="477" t="str">
        <f>IF(BasePop.!B36="","",BasePop.!B36)</f>
        <v/>
      </c>
      <c r="C31" s="453"/>
      <c r="E31" s="470">
        <f>BasePop.!N36*BasePop.!Q36</f>
        <v>0</v>
      </c>
      <c r="F31" s="457"/>
      <c r="G31" s="536"/>
      <c r="H31" s="470">
        <f t="shared" si="47"/>
        <v>0</v>
      </c>
      <c r="I31" s="457"/>
      <c r="J31" s="470">
        <f t="shared" si="14"/>
        <v>0</v>
      </c>
      <c r="K31" s="457"/>
      <c r="L31" s="470">
        <f t="shared" si="12"/>
        <v>0</v>
      </c>
      <c r="M31" s="470">
        <f t="shared" si="15"/>
        <v>0</v>
      </c>
      <c r="N31" s="481"/>
      <c r="O31" s="470">
        <f t="shared" si="16"/>
        <v>0</v>
      </c>
      <c r="P31" s="709"/>
      <c r="Q31" s="481"/>
      <c r="R31" s="470">
        <f t="shared" si="17"/>
        <v>0</v>
      </c>
      <c r="S31" s="470">
        <f t="shared" si="18"/>
        <v>0</v>
      </c>
      <c r="T31" s="481"/>
      <c r="U31" s="470">
        <f t="shared" si="19"/>
        <v>0</v>
      </c>
      <c r="V31" s="470">
        <f t="shared" si="20"/>
        <v>0</v>
      </c>
      <c r="W31" s="470">
        <f t="shared" si="21"/>
        <v>0</v>
      </c>
      <c r="X31" s="470">
        <f t="shared" si="22"/>
        <v>0</v>
      </c>
      <c r="Y31" s="457"/>
      <c r="Z31" s="470">
        <f t="shared" si="23"/>
        <v>0</v>
      </c>
      <c r="AA31" s="470">
        <f t="shared" si="24"/>
        <v>0</v>
      </c>
      <c r="AB31" s="470">
        <f t="shared" si="25"/>
        <v>0</v>
      </c>
      <c r="AC31" s="470">
        <f t="shared" si="26"/>
        <v>0</v>
      </c>
      <c r="AE31" s="470">
        <f t="shared" si="27"/>
        <v>0</v>
      </c>
      <c r="AG31" s="475">
        <f t="shared" si="28"/>
        <v>0</v>
      </c>
      <c r="AH31" s="475">
        <f t="shared" si="29"/>
        <v>0</v>
      </c>
      <c r="AI31" s="475">
        <f t="shared" si="30"/>
        <v>0</v>
      </c>
      <c r="AJ31" s="475">
        <f t="shared" si="31"/>
        <v>0</v>
      </c>
      <c r="AL31" s="470">
        <f>BasePop.!M36*BasePop.!Q36</f>
        <v>0</v>
      </c>
      <c r="AM31" s="457"/>
      <c r="AN31" s="536"/>
      <c r="AO31" s="470">
        <f t="shared" si="32"/>
        <v>0</v>
      </c>
      <c r="AP31" s="457"/>
      <c r="AQ31" s="470">
        <f t="shared" si="48"/>
        <v>0</v>
      </c>
      <c r="AR31" s="457"/>
      <c r="AS31" s="470">
        <f t="shared" si="34"/>
        <v>0</v>
      </c>
      <c r="AT31" s="470">
        <f t="shared" si="35"/>
        <v>0</v>
      </c>
      <c r="AU31" s="470">
        <f t="shared" si="36"/>
        <v>0</v>
      </c>
      <c r="AV31" s="470">
        <f t="shared" si="37"/>
        <v>0</v>
      </c>
      <c r="AW31" s="470">
        <f t="shared" si="38"/>
        <v>0</v>
      </c>
      <c r="AX31" s="470">
        <f t="shared" si="39"/>
        <v>0</v>
      </c>
      <c r="AY31" s="457"/>
      <c r="AZ31" s="470">
        <f t="shared" si="40"/>
        <v>0</v>
      </c>
      <c r="BA31" s="470">
        <f t="shared" si="41"/>
        <v>0</v>
      </c>
      <c r="BB31" s="470">
        <f t="shared" si="42"/>
        <v>0</v>
      </c>
      <c r="BC31" s="470">
        <f t="shared" si="43"/>
        <v>0</v>
      </c>
      <c r="BE31" s="475">
        <f t="shared" si="44"/>
        <v>0</v>
      </c>
      <c r="BF31" s="475">
        <f t="shared" si="45"/>
        <v>0</v>
      </c>
      <c r="BG31" s="475">
        <f t="shared" si="46"/>
        <v>0</v>
      </c>
    </row>
    <row r="32" spans="2:60" x14ac:dyDescent="0.2">
      <c r="B32" s="477" t="str">
        <f>IF(BasePop.!B37="","",BasePop.!B37)</f>
        <v/>
      </c>
      <c r="C32" s="453"/>
      <c r="E32" s="470">
        <f>BasePop.!N37*BasePop.!Q37</f>
        <v>0</v>
      </c>
      <c r="F32" s="457"/>
      <c r="G32" s="536"/>
      <c r="H32" s="470">
        <f t="shared" si="47"/>
        <v>0</v>
      </c>
      <c r="I32" s="457"/>
      <c r="J32" s="470">
        <f t="shared" si="14"/>
        <v>0</v>
      </c>
      <c r="K32" s="457"/>
      <c r="L32" s="470">
        <f t="shared" si="12"/>
        <v>0</v>
      </c>
      <c r="M32" s="470">
        <f t="shared" si="15"/>
        <v>0</v>
      </c>
      <c r="N32" s="481"/>
      <c r="O32" s="470">
        <f t="shared" si="16"/>
        <v>0</v>
      </c>
      <c r="P32" s="709"/>
      <c r="Q32" s="481"/>
      <c r="R32" s="470">
        <f t="shared" si="17"/>
        <v>0</v>
      </c>
      <c r="S32" s="470">
        <f t="shared" si="18"/>
        <v>0</v>
      </c>
      <c r="T32" s="481"/>
      <c r="U32" s="470">
        <f t="shared" si="19"/>
        <v>0</v>
      </c>
      <c r="V32" s="470">
        <f t="shared" si="20"/>
        <v>0</v>
      </c>
      <c r="W32" s="470">
        <f t="shared" si="21"/>
        <v>0</v>
      </c>
      <c r="X32" s="470">
        <f t="shared" si="22"/>
        <v>0</v>
      </c>
      <c r="Y32" s="457"/>
      <c r="Z32" s="470">
        <f t="shared" si="23"/>
        <v>0</v>
      </c>
      <c r="AA32" s="470">
        <f t="shared" si="24"/>
        <v>0</v>
      </c>
      <c r="AB32" s="470">
        <f t="shared" si="25"/>
        <v>0</v>
      </c>
      <c r="AC32" s="470">
        <f t="shared" si="26"/>
        <v>0</v>
      </c>
      <c r="AE32" s="470">
        <f t="shared" si="27"/>
        <v>0</v>
      </c>
      <c r="AG32" s="475">
        <f t="shared" si="28"/>
        <v>0</v>
      </c>
      <c r="AH32" s="475">
        <f t="shared" si="29"/>
        <v>0</v>
      </c>
      <c r="AI32" s="475">
        <f t="shared" si="30"/>
        <v>0</v>
      </c>
      <c r="AJ32" s="475">
        <f t="shared" si="31"/>
        <v>0</v>
      </c>
      <c r="AL32" s="470">
        <f>BasePop.!M37*BasePop.!Q37</f>
        <v>0</v>
      </c>
      <c r="AM32" s="457"/>
      <c r="AN32" s="536"/>
      <c r="AO32" s="470">
        <f t="shared" si="32"/>
        <v>0</v>
      </c>
      <c r="AP32" s="457"/>
      <c r="AQ32" s="470">
        <f t="shared" si="48"/>
        <v>0</v>
      </c>
      <c r="AR32" s="457"/>
      <c r="AS32" s="470">
        <f t="shared" si="34"/>
        <v>0</v>
      </c>
      <c r="AT32" s="470">
        <f t="shared" si="35"/>
        <v>0</v>
      </c>
      <c r="AU32" s="470">
        <f t="shared" si="36"/>
        <v>0</v>
      </c>
      <c r="AV32" s="470">
        <f t="shared" si="37"/>
        <v>0</v>
      </c>
      <c r="AW32" s="470">
        <f t="shared" si="38"/>
        <v>0</v>
      </c>
      <c r="AX32" s="470">
        <f t="shared" si="39"/>
        <v>0</v>
      </c>
      <c r="AY32" s="457"/>
      <c r="AZ32" s="470">
        <f t="shared" si="40"/>
        <v>0</v>
      </c>
      <c r="BA32" s="470">
        <f t="shared" si="41"/>
        <v>0</v>
      </c>
      <c r="BB32" s="470">
        <f t="shared" si="42"/>
        <v>0</v>
      </c>
      <c r="BC32" s="470">
        <f t="shared" si="43"/>
        <v>0</v>
      </c>
      <c r="BE32" s="475">
        <f t="shared" si="44"/>
        <v>0</v>
      </c>
      <c r="BF32" s="475">
        <f t="shared" si="45"/>
        <v>0</v>
      </c>
      <c r="BG32" s="475">
        <f t="shared" si="46"/>
        <v>0</v>
      </c>
    </row>
    <row r="33" spans="2:59" x14ac:dyDescent="0.2">
      <c r="B33" s="477" t="str">
        <f>IF(BasePop.!B38="","",BasePop.!B38)</f>
        <v/>
      </c>
      <c r="C33" s="453"/>
      <c r="E33" s="470">
        <f>BasePop.!N38*BasePop.!Q38</f>
        <v>0</v>
      </c>
      <c r="F33" s="457"/>
      <c r="G33" s="536"/>
      <c r="H33" s="470">
        <f t="shared" si="47"/>
        <v>0</v>
      </c>
      <c r="I33" s="457"/>
      <c r="J33" s="470">
        <f t="shared" si="14"/>
        <v>0</v>
      </c>
      <c r="K33" s="457"/>
      <c r="L33" s="470">
        <f t="shared" si="12"/>
        <v>0</v>
      </c>
      <c r="M33" s="470">
        <f t="shared" ref="M33:M57" si="49">L33</f>
        <v>0</v>
      </c>
      <c r="N33" s="481"/>
      <c r="O33" s="470">
        <f t="shared" si="16"/>
        <v>0</v>
      </c>
      <c r="P33" s="709"/>
      <c r="Q33" s="481"/>
      <c r="R33" s="470">
        <f t="shared" si="17"/>
        <v>0</v>
      </c>
      <c r="S33" s="470">
        <f t="shared" si="18"/>
        <v>0</v>
      </c>
      <c r="T33" s="481"/>
      <c r="U33" s="470">
        <f t="shared" si="19"/>
        <v>0</v>
      </c>
      <c r="V33" s="470">
        <f t="shared" si="20"/>
        <v>0</v>
      </c>
      <c r="W33" s="470">
        <f t="shared" si="21"/>
        <v>0</v>
      </c>
      <c r="X33" s="470">
        <f t="shared" si="22"/>
        <v>0</v>
      </c>
      <c r="Y33" s="457"/>
      <c r="Z33" s="470">
        <f t="shared" si="23"/>
        <v>0</v>
      </c>
      <c r="AA33" s="470">
        <f t="shared" si="24"/>
        <v>0</v>
      </c>
      <c r="AB33" s="470">
        <f t="shared" si="25"/>
        <v>0</v>
      </c>
      <c r="AC33" s="470">
        <f t="shared" si="26"/>
        <v>0</v>
      </c>
      <c r="AE33" s="470">
        <f t="shared" si="27"/>
        <v>0</v>
      </c>
      <c r="AG33" s="475">
        <f t="shared" si="28"/>
        <v>0</v>
      </c>
      <c r="AH33" s="475">
        <f t="shared" si="29"/>
        <v>0</v>
      </c>
      <c r="AI33" s="475">
        <f t="shared" si="30"/>
        <v>0</v>
      </c>
      <c r="AJ33" s="475">
        <f t="shared" si="31"/>
        <v>0</v>
      </c>
      <c r="AL33" s="470">
        <f>BasePop.!M38*BasePop.!Q38</f>
        <v>0</v>
      </c>
      <c r="AM33" s="457"/>
      <c r="AN33" s="536"/>
      <c r="AO33" s="470">
        <f t="shared" si="32"/>
        <v>0</v>
      </c>
      <c r="AP33" s="457"/>
      <c r="AQ33" s="470">
        <f t="shared" si="48"/>
        <v>0</v>
      </c>
      <c r="AR33" s="457"/>
      <c r="AS33" s="470">
        <f t="shared" si="34"/>
        <v>0</v>
      </c>
      <c r="AT33" s="470">
        <f t="shared" si="35"/>
        <v>0</v>
      </c>
      <c r="AU33" s="470">
        <f t="shared" si="36"/>
        <v>0</v>
      </c>
      <c r="AV33" s="470">
        <f t="shared" si="37"/>
        <v>0</v>
      </c>
      <c r="AW33" s="470">
        <f t="shared" si="38"/>
        <v>0</v>
      </c>
      <c r="AX33" s="470">
        <f t="shared" si="39"/>
        <v>0</v>
      </c>
      <c r="AY33" s="457"/>
      <c r="AZ33" s="470">
        <f t="shared" si="40"/>
        <v>0</v>
      </c>
      <c r="BA33" s="470">
        <f t="shared" si="41"/>
        <v>0</v>
      </c>
      <c r="BB33" s="470">
        <f t="shared" si="42"/>
        <v>0</v>
      </c>
      <c r="BC33" s="470">
        <f t="shared" si="43"/>
        <v>0</v>
      </c>
      <c r="BE33" s="475">
        <f t="shared" si="44"/>
        <v>0</v>
      </c>
      <c r="BF33" s="475">
        <f t="shared" si="45"/>
        <v>0</v>
      </c>
      <c r="BG33" s="475">
        <f t="shared" si="46"/>
        <v>0</v>
      </c>
    </row>
    <row r="34" spans="2:59" x14ac:dyDescent="0.2">
      <c r="B34" s="477" t="str">
        <f>IF(BasePop.!B39="","",BasePop.!B39)</f>
        <v/>
      </c>
      <c r="C34" s="453"/>
      <c r="E34" s="470">
        <f>BasePop.!N39*BasePop.!Q39</f>
        <v>0</v>
      </c>
      <c r="F34" s="457"/>
      <c r="G34" s="536"/>
      <c r="H34" s="470">
        <f t="shared" si="47"/>
        <v>0</v>
      </c>
      <c r="I34" s="457"/>
      <c r="J34" s="470">
        <f t="shared" si="14"/>
        <v>0</v>
      </c>
      <c r="K34" s="457"/>
      <c r="L34" s="470">
        <f t="shared" si="12"/>
        <v>0</v>
      </c>
      <c r="M34" s="470">
        <f t="shared" si="49"/>
        <v>0</v>
      </c>
      <c r="N34" s="481"/>
      <c r="O34" s="470">
        <f t="shared" si="16"/>
        <v>0</v>
      </c>
      <c r="P34" s="709"/>
      <c r="Q34" s="481"/>
      <c r="R34" s="470">
        <f t="shared" si="17"/>
        <v>0</v>
      </c>
      <c r="S34" s="470">
        <f t="shared" si="18"/>
        <v>0</v>
      </c>
      <c r="T34" s="481"/>
      <c r="U34" s="470">
        <f t="shared" si="19"/>
        <v>0</v>
      </c>
      <c r="V34" s="470">
        <f t="shared" si="20"/>
        <v>0</v>
      </c>
      <c r="W34" s="470">
        <f t="shared" si="21"/>
        <v>0</v>
      </c>
      <c r="X34" s="470">
        <f t="shared" si="22"/>
        <v>0</v>
      </c>
      <c r="Y34" s="457"/>
      <c r="Z34" s="470">
        <f t="shared" si="23"/>
        <v>0</v>
      </c>
      <c r="AA34" s="470">
        <f t="shared" si="24"/>
        <v>0</v>
      </c>
      <c r="AB34" s="470">
        <f t="shared" si="25"/>
        <v>0</v>
      </c>
      <c r="AC34" s="470">
        <f t="shared" si="26"/>
        <v>0</v>
      </c>
      <c r="AE34" s="470">
        <f t="shared" si="27"/>
        <v>0</v>
      </c>
      <c r="AG34" s="475">
        <f t="shared" si="28"/>
        <v>0</v>
      </c>
      <c r="AH34" s="475">
        <f t="shared" si="29"/>
        <v>0</v>
      </c>
      <c r="AI34" s="475">
        <f t="shared" si="30"/>
        <v>0</v>
      </c>
      <c r="AJ34" s="475">
        <f t="shared" si="31"/>
        <v>0</v>
      </c>
      <c r="AL34" s="470">
        <f>BasePop.!M39*BasePop.!Q39</f>
        <v>0</v>
      </c>
      <c r="AM34" s="457"/>
      <c r="AN34" s="536"/>
      <c r="AO34" s="470">
        <f t="shared" si="32"/>
        <v>0</v>
      </c>
      <c r="AP34" s="457"/>
      <c r="AQ34" s="470">
        <f t="shared" si="48"/>
        <v>0</v>
      </c>
      <c r="AR34" s="457"/>
      <c r="AS34" s="470">
        <f t="shared" si="34"/>
        <v>0</v>
      </c>
      <c r="AT34" s="470">
        <f t="shared" si="35"/>
        <v>0</v>
      </c>
      <c r="AU34" s="470">
        <f t="shared" si="36"/>
        <v>0</v>
      </c>
      <c r="AV34" s="470">
        <f t="shared" si="37"/>
        <v>0</v>
      </c>
      <c r="AW34" s="470">
        <f t="shared" si="38"/>
        <v>0</v>
      </c>
      <c r="AX34" s="470">
        <f t="shared" si="39"/>
        <v>0</v>
      </c>
      <c r="AY34" s="457"/>
      <c r="AZ34" s="470">
        <f t="shared" si="40"/>
        <v>0</v>
      </c>
      <c r="BA34" s="470">
        <f t="shared" si="41"/>
        <v>0</v>
      </c>
      <c r="BB34" s="470">
        <f t="shared" si="42"/>
        <v>0</v>
      </c>
      <c r="BC34" s="470">
        <f t="shared" si="43"/>
        <v>0</v>
      </c>
      <c r="BE34" s="475">
        <f t="shared" si="44"/>
        <v>0</v>
      </c>
      <c r="BF34" s="475">
        <f t="shared" si="45"/>
        <v>0</v>
      </c>
      <c r="BG34" s="475">
        <f t="shared" si="46"/>
        <v>0</v>
      </c>
    </row>
    <row r="35" spans="2:59" x14ac:dyDescent="0.2">
      <c r="B35" s="477" t="str">
        <f>IF(BasePop.!B40="","",BasePop.!B40)</f>
        <v/>
      </c>
      <c r="C35" s="453"/>
      <c r="E35" s="470">
        <f>BasePop.!N40*BasePop.!Q40</f>
        <v>0</v>
      </c>
      <c r="F35" s="457"/>
      <c r="G35" s="536"/>
      <c r="H35" s="470">
        <f t="shared" si="47"/>
        <v>0</v>
      </c>
      <c r="I35" s="457"/>
      <c r="J35" s="470">
        <f t="shared" si="14"/>
        <v>0</v>
      </c>
      <c r="K35" s="457"/>
      <c r="L35" s="470">
        <f t="shared" si="12"/>
        <v>0</v>
      </c>
      <c r="M35" s="470">
        <f t="shared" si="49"/>
        <v>0</v>
      </c>
      <c r="N35" s="481"/>
      <c r="O35" s="470">
        <f t="shared" si="16"/>
        <v>0</v>
      </c>
      <c r="P35" s="709"/>
      <c r="Q35" s="481"/>
      <c r="R35" s="470">
        <f t="shared" si="17"/>
        <v>0</v>
      </c>
      <c r="S35" s="470">
        <f t="shared" si="18"/>
        <v>0</v>
      </c>
      <c r="T35" s="481"/>
      <c r="U35" s="470">
        <f t="shared" si="19"/>
        <v>0</v>
      </c>
      <c r="V35" s="470">
        <f t="shared" si="20"/>
        <v>0</v>
      </c>
      <c r="W35" s="470">
        <f t="shared" si="21"/>
        <v>0</v>
      </c>
      <c r="X35" s="470">
        <f t="shared" si="22"/>
        <v>0</v>
      </c>
      <c r="Y35" s="457"/>
      <c r="Z35" s="470">
        <f t="shared" si="23"/>
        <v>0</v>
      </c>
      <c r="AA35" s="470">
        <f t="shared" si="24"/>
        <v>0</v>
      </c>
      <c r="AB35" s="470">
        <f t="shared" si="25"/>
        <v>0</v>
      </c>
      <c r="AC35" s="470">
        <f t="shared" si="26"/>
        <v>0</v>
      </c>
      <c r="AE35" s="470">
        <f t="shared" si="27"/>
        <v>0</v>
      </c>
      <c r="AG35" s="475">
        <f t="shared" si="28"/>
        <v>0</v>
      </c>
      <c r="AH35" s="475">
        <f t="shared" si="29"/>
        <v>0</v>
      </c>
      <c r="AI35" s="475">
        <f t="shared" si="30"/>
        <v>0</v>
      </c>
      <c r="AJ35" s="475">
        <f t="shared" si="31"/>
        <v>0</v>
      </c>
      <c r="AL35" s="470">
        <f>BasePop.!M40*BasePop.!Q40</f>
        <v>0</v>
      </c>
      <c r="AM35" s="457"/>
      <c r="AN35" s="536"/>
      <c r="AO35" s="470">
        <f t="shared" si="32"/>
        <v>0</v>
      </c>
      <c r="AP35" s="457"/>
      <c r="AQ35" s="470">
        <f t="shared" si="48"/>
        <v>0</v>
      </c>
      <c r="AR35" s="457"/>
      <c r="AS35" s="470">
        <f t="shared" si="34"/>
        <v>0</v>
      </c>
      <c r="AT35" s="470">
        <f t="shared" si="35"/>
        <v>0</v>
      </c>
      <c r="AU35" s="470">
        <f t="shared" si="36"/>
        <v>0</v>
      </c>
      <c r="AV35" s="470">
        <f t="shared" si="37"/>
        <v>0</v>
      </c>
      <c r="AW35" s="470">
        <f t="shared" si="38"/>
        <v>0</v>
      </c>
      <c r="AX35" s="470">
        <f t="shared" si="39"/>
        <v>0</v>
      </c>
      <c r="AY35" s="457"/>
      <c r="AZ35" s="470">
        <f t="shared" si="40"/>
        <v>0</v>
      </c>
      <c r="BA35" s="470">
        <f t="shared" si="41"/>
        <v>0</v>
      </c>
      <c r="BB35" s="470">
        <f t="shared" si="42"/>
        <v>0</v>
      </c>
      <c r="BC35" s="470">
        <f t="shared" si="43"/>
        <v>0</v>
      </c>
      <c r="BE35" s="475">
        <f t="shared" si="44"/>
        <v>0</v>
      </c>
      <c r="BF35" s="475">
        <f t="shared" si="45"/>
        <v>0</v>
      </c>
      <c r="BG35" s="475">
        <f t="shared" si="46"/>
        <v>0</v>
      </c>
    </row>
    <row r="36" spans="2:59" x14ac:dyDescent="0.2">
      <c r="B36" s="477" t="str">
        <f>IF(BasePop.!B41="","",BasePop.!B41)</f>
        <v/>
      </c>
      <c r="C36" s="453"/>
      <c r="E36" s="470">
        <f>BasePop.!N41*BasePop.!Q41</f>
        <v>0</v>
      </c>
      <c r="F36" s="457"/>
      <c r="G36" s="536"/>
      <c r="H36" s="470">
        <f t="shared" si="47"/>
        <v>0</v>
      </c>
      <c r="I36" s="457"/>
      <c r="J36" s="470">
        <f t="shared" si="14"/>
        <v>0</v>
      </c>
      <c r="K36" s="457"/>
      <c r="L36" s="470">
        <f t="shared" si="12"/>
        <v>0</v>
      </c>
      <c r="M36" s="470">
        <f t="shared" si="49"/>
        <v>0</v>
      </c>
      <c r="N36" s="481"/>
      <c r="O36" s="470">
        <f t="shared" si="16"/>
        <v>0</v>
      </c>
      <c r="P36" s="709"/>
      <c r="Q36" s="481"/>
      <c r="R36" s="470">
        <f t="shared" ref="R36:R57" si="50">J36*$R$10</f>
        <v>0</v>
      </c>
      <c r="S36" s="470">
        <f t="shared" ref="S36:S57" si="51">R36*2</f>
        <v>0</v>
      </c>
      <c r="T36" s="481"/>
      <c r="U36" s="470">
        <f t="shared" ref="U36:U57" si="52">J36*$U$10</f>
        <v>0</v>
      </c>
      <c r="V36" s="470">
        <f t="shared" ref="V36:V57" si="53">U36*$V$10</f>
        <v>0</v>
      </c>
      <c r="W36" s="470">
        <f t="shared" ref="W36:W57" si="54">U36*$W$10</f>
        <v>0</v>
      </c>
      <c r="X36" s="470">
        <f t="shared" ref="X36:X57" si="55">U36*$X$10</f>
        <v>0</v>
      </c>
      <c r="Y36" s="457"/>
      <c r="Z36" s="470">
        <f t="shared" ref="Z36:Z57" si="56">SUM(L36,R36,U36)</f>
        <v>0</v>
      </c>
      <c r="AA36" s="470">
        <f t="shared" ref="AA36:AA57" si="57">Z36</f>
        <v>0</v>
      </c>
      <c r="AB36" s="470">
        <f t="shared" ref="AB36:AB57" si="58">Z36*$AB$10</f>
        <v>0</v>
      </c>
      <c r="AC36" s="470">
        <f t="shared" ref="AC36:AC57" si="59">Z36*$AC$10</f>
        <v>0</v>
      </c>
      <c r="AE36" s="470">
        <f t="shared" si="27"/>
        <v>0</v>
      </c>
      <c r="AG36" s="475">
        <f t="shared" ref="AG36:AG56" si="60">SUM(J36,S36)</f>
        <v>0</v>
      </c>
      <c r="AH36" s="475">
        <f t="shared" ref="AH36:AH56" si="61">SUM(M36,V36,W36,X36)</f>
        <v>0</v>
      </c>
      <c r="AI36" s="475">
        <f t="shared" ref="AI36:AI56" si="62">SUM(Z36:AC36)</f>
        <v>0</v>
      </c>
      <c r="AJ36" s="475">
        <f t="shared" ref="AJ36:AJ56" si="63">SUM(AG36:AI36)</f>
        <v>0</v>
      </c>
      <c r="AL36" s="470">
        <f>BasePop.!M41*BasePop.!Q41</f>
        <v>0</v>
      </c>
      <c r="AM36" s="457"/>
      <c r="AN36" s="536"/>
      <c r="AO36" s="470">
        <f t="shared" si="32"/>
        <v>0</v>
      </c>
      <c r="AP36" s="457"/>
      <c r="AQ36" s="470">
        <f t="shared" si="48"/>
        <v>0</v>
      </c>
      <c r="AR36" s="457"/>
      <c r="AS36" s="470">
        <f t="shared" ref="AS36:AS57" si="64">AQ36*$AS$10</f>
        <v>0</v>
      </c>
      <c r="AT36" s="470">
        <f t="shared" ref="AT36:AT57" si="65">AS36*$AT$10</f>
        <v>0</v>
      </c>
      <c r="AU36" s="470">
        <f t="shared" ref="AU36:AU57" si="66">AS36*$AU$10</f>
        <v>0</v>
      </c>
      <c r="AV36" s="470">
        <f t="shared" ref="AV36:AV57" si="67">AU36*$AV$10</f>
        <v>0</v>
      </c>
      <c r="AW36" s="470">
        <f t="shared" ref="AW36:AW57" si="68">AV36*$AW$10</f>
        <v>0</v>
      </c>
      <c r="AX36" s="470">
        <f t="shared" ref="AX36:AX57" si="69">AV36*$AX$10</f>
        <v>0</v>
      </c>
      <c r="AY36" s="457"/>
      <c r="AZ36" s="470">
        <f t="shared" ref="AZ36:AZ56" si="70">AS36*$AZ$10</f>
        <v>0</v>
      </c>
      <c r="BA36" s="470">
        <f t="shared" ref="BA36:BA56" si="71">AS36*$BA$10</f>
        <v>0</v>
      </c>
      <c r="BB36" s="470">
        <f t="shared" ref="BB36:BB56" si="72">AZ36*$BB$10</f>
        <v>0</v>
      </c>
      <c r="BC36" s="470">
        <f t="shared" ref="BC36:BC56" si="73">AZ36*$BC$10</f>
        <v>0</v>
      </c>
      <c r="BE36" s="475">
        <f t="shared" ref="BE36:BE56" si="74">SUM(AT36,AU36,AW36,AX36)</f>
        <v>0</v>
      </c>
      <c r="BF36" s="475">
        <f t="shared" ref="BF36:BF56" si="75">SUM(AZ36:BC36)</f>
        <v>0</v>
      </c>
      <c r="BG36" s="475">
        <f t="shared" ref="BG36:BG56" si="76">SUM(BE36:BF36)</f>
        <v>0</v>
      </c>
    </row>
    <row r="37" spans="2:59" x14ac:dyDescent="0.2">
      <c r="B37" s="477" t="str">
        <f>IF(BasePop.!B42="","",BasePop.!B42)</f>
        <v/>
      </c>
      <c r="C37" s="453"/>
      <c r="E37" s="470">
        <f>BasePop.!N42*BasePop.!Q42</f>
        <v>0</v>
      </c>
      <c r="F37" s="457"/>
      <c r="G37" s="536"/>
      <c r="H37" s="470">
        <f t="shared" si="47"/>
        <v>0</v>
      </c>
      <c r="I37" s="457"/>
      <c r="J37" s="470">
        <f t="shared" si="14"/>
        <v>0</v>
      </c>
      <c r="K37" s="457"/>
      <c r="L37" s="470">
        <f t="shared" si="12"/>
        <v>0</v>
      </c>
      <c r="M37" s="470">
        <f t="shared" si="49"/>
        <v>0</v>
      </c>
      <c r="N37" s="481"/>
      <c r="O37" s="470">
        <f t="shared" si="16"/>
        <v>0</v>
      </c>
      <c r="P37" s="709"/>
      <c r="Q37" s="481"/>
      <c r="R37" s="470">
        <f t="shared" si="50"/>
        <v>0</v>
      </c>
      <c r="S37" s="470">
        <f t="shared" si="51"/>
        <v>0</v>
      </c>
      <c r="T37" s="481"/>
      <c r="U37" s="470">
        <f t="shared" si="52"/>
        <v>0</v>
      </c>
      <c r="V37" s="470">
        <f t="shared" si="53"/>
        <v>0</v>
      </c>
      <c r="W37" s="470">
        <f t="shared" si="54"/>
        <v>0</v>
      </c>
      <c r="X37" s="470">
        <f t="shared" si="55"/>
        <v>0</v>
      </c>
      <c r="Y37" s="457"/>
      <c r="Z37" s="470">
        <f t="shared" si="56"/>
        <v>0</v>
      </c>
      <c r="AA37" s="470">
        <f t="shared" si="57"/>
        <v>0</v>
      </c>
      <c r="AB37" s="470">
        <f t="shared" si="58"/>
        <v>0</v>
      </c>
      <c r="AC37" s="470">
        <f t="shared" si="59"/>
        <v>0</v>
      </c>
      <c r="AE37" s="470">
        <f t="shared" si="27"/>
        <v>0</v>
      </c>
      <c r="AG37" s="475">
        <f t="shared" si="60"/>
        <v>0</v>
      </c>
      <c r="AH37" s="475">
        <f t="shared" si="61"/>
        <v>0</v>
      </c>
      <c r="AI37" s="475">
        <f t="shared" si="62"/>
        <v>0</v>
      </c>
      <c r="AJ37" s="475">
        <f t="shared" si="63"/>
        <v>0</v>
      </c>
      <c r="AL37" s="470">
        <f>BasePop.!M42*BasePop.!Q42</f>
        <v>0</v>
      </c>
      <c r="AM37" s="457"/>
      <c r="AN37" s="536"/>
      <c r="AO37" s="470">
        <f t="shared" si="32"/>
        <v>0</v>
      </c>
      <c r="AP37" s="457"/>
      <c r="AQ37" s="470">
        <f t="shared" si="48"/>
        <v>0</v>
      </c>
      <c r="AR37" s="457"/>
      <c r="AS37" s="470">
        <f t="shared" si="64"/>
        <v>0</v>
      </c>
      <c r="AT37" s="470">
        <f t="shared" si="65"/>
        <v>0</v>
      </c>
      <c r="AU37" s="470">
        <f t="shared" si="66"/>
        <v>0</v>
      </c>
      <c r="AV37" s="470">
        <f t="shared" si="67"/>
        <v>0</v>
      </c>
      <c r="AW37" s="470">
        <f t="shared" si="68"/>
        <v>0</v>
      </c>
      <c r="AX37" s="470">
        <f t="shared" si="69"/>
        <v>0</v>
      </c>
      <c r="AY37" s="457"/>
      <c r="AZ37" s="470">
        <f t="shared" si="70"/>
        <v>0</v>
      </c>
      <c r="BA37" s="470">
        <f t="shared" si="71"/>
        <v>0</v>
      </c>
      <c r="BB37" s="470">
        <f t="shared" si="72"/>
        <v>0</v>
      </c>
      <c r="BC37" s="470">
        <f t="shared" si="73"/>
        <v>0</v>
      </c>
      <c r="BE37" s="475">
        <f t="shared" si="74"/>
        <v>0</v>
      </c>
      <c r="BF37" s="475">
        <f t="shared" si="75"/>
        <v>0</v>
      </c>
      <c r="BG37" s="475">
        <f t="shared" si="76"/>
        <v>0</v>
      </c>
    </row>
    <row r="38" spans="2:59" x14ac:dyDescent="0.2">
      <c r="B38" s="477" t="str">
        <f>IF(BasePop.!B43="","",BasePop.!B43)</f>
        <v/>
      </c>
      <c r="C38" s="453"/>
      <c r="E38" s="470">
        <f>BasePop.!N43*BasePop.!Q43</f>
        <v>0</v>
      </c>
      <c r="F38" s="457"/>
      <c r="G38" s="536"/>
      <c r="H38" s="470">
        <f t="shared" si="47"/>
        <v>0</v>
      </c>
      <c r="I38" s="457"/>
      <c r="J38" s="470">
        <f t="shared" si="14"/>
        <v>0</v>
      </c>
      <c r="K38" s="457"/>
      <c r="L38" s="470">
        <f t="shared" si="12"/>
        <v>0</v>
      </c>
      <c r="M38" s="470">
        <f t="shared" si="49"/>
        <v>0</v>
      </c>
      <c r="N38" s="481"/>
      <c r="O38" s="470">
        <f t="shared" si="16"/>
        <v>0</v>
      </c>
      <c r="P38" s="709"/>
      <c r="Q38" s="481"/>
      <c r="R38" s="470">
        <f t="shared" si="50"/>
        <v>0</v>
      </c>
      <c r="S38" s="470">
        <f t="shared" si="51"/>
        <v>0</v>
      </c>
      <c r="T38" s="481"/>
      <c r="U38" s="470">
        <f t="shared" si="52"/>
        <v>0</v>
      </c>
      <c r="V38" s="470">
        <f t="shared" si="53"/>
        <v>0</v>
      </c>
      <c r="W38" s="470">
        <f t="shared" si="54"/>
        <v>0</v>
      </c>
      <c r="X38" s="470">
        <f t="shared" si="55"/>
        <v>0</v>
      </c>
      <c r="Y38" s="457"/>
      <c r="Z38" s="470">
        <f t="shared" si="56"/>
        <v>0</v>
      </c>
      <c r="AA38" s="470">
        <f t="shared" si="57"/>
        <v>0</v>
      </c>
      <c r="AB38" s="470">
        <f t="shared" si="58"/>
        <v>0</v>
      </c>
      <c r="AC38" s="470">
        <f t="shared" si="59"/>
        <v>0</v>
      </c>
      <c r="AE38" s="470">
        <f t="shared" si="27"/>
        <v>0</v>
      </c>
      <c r="AG38" s="475">
        <f t="shared" si="60"/>
        <v>0</v>
      </c>
      <c r="AH38" s="475">
        <f t="shared" si="61"/>
        <v>0</v>
      </c>
      <c r="AI38" s="475">
        <f t="shared" si="62"/>
        <v>0</v>
      </c>
      <c r="AJ38" s="475">
        <f t="shared" si="63"/>
        <v>0</v>
      </c>
      <c r="AL38" s="470">
        <f>BasePop.!M43*BasePop.!Q43</f>
        <v>0</v>
      </c>
      <c r="AM38" s="457"/>
      <c r="AN38" s="536"/>
      <c r="AO38" s="470">
        <f t="shared" si="32"/>
        <v>0</v>
      </c>
      <c r="AP38" s="457"/>
      <c r="AQ38" s="470">
        <f t="shared" si="48"/>
        <v>0</v>
      </c>
      <c r="AR38" s="457"/>
      <c r="AS38" s="470">
        <f t="shared" si="64"/>
        <v>0</v>
      </c>
      <c r="AT38" s="470">
        <f t="shared" si="65"/>
        <v>0</v>
      </c>
      <c r="AU38" s="470">
        <f t="shared" si="66"/>
        <v>0</v>
      </c>
      <c r="AV38" s="470">
        <f t="shared" si="67"/>
        <v>0</v>
      </c>
      <c r="AW38" s="470">
        <f t="shared" si="68"/>
        <v>0</v>
      </c>
      <c r="AX38" s="470">
        <f t="shared" si="69"/>
        <v>0</v>
      </c>
      <c r="AY38" s="457"/>
      <c r="AZ38" s="470">
        <f t="shared" si="70"/>
        <v>0</v>
      </c>
      <c r="BA38" s="470">
        <f t="shared" si="71"/>
        <v>0</v>
      </c>
      <c r="BB38" s="470">
        <f t="shared" si="72"/>
        <v>0</v>
      </c>
      <c r="BC38" s="470">
        <f t="shared" si="73"/>
        <v>0</v>
      </c>
      <c r="BE38" s="475">
        <f t="shared" si="74"/>
        <v>0</v>
      </c>
      <c r="BF38" s="475">
        <f t="shared" si="75"/>
        <v>0</v>
      </c>
      <c r="BG38" s="475">
        <f t="shared" si="76"/>
        <v>0</v>
      </c>
    </row>
    <row r="39" spans="2:59" x14ac:dyDescent="0.2">
      <c r="B39" s="477" t="str">
        <f>IF(BasePop.!B44="","",BasePop.!B44)</f>
        <v/>
      </c>
      <c r="C39" s="453"/>
      <c r="E39" s="470">
        <f>BasePop.!N44*BasePop.!Q44</f>
        <v>0</v>
      </c>
      <c r="F39" s="457"/>
      <c r="G39" s="536"/>
      <c r="H39" s="470">
        <f t="shared" si="47"/>
        <v>0</v>
      </c>
      <c r="I39" s="457"/>
      <c r="J39" s="470">
        <f t="shared" si="14"/>
        <v>0</v>
      </c>
      <c r="K39" s="457"/>
      <c r="L39" s="470">
        <f t="shared" si="12"/>
        <v>0</v>
      </c>
      <c r="M39" s="470">
        <f t="shared" si="49"/>
        <v>0</v>
      </c>
      <c r="N39" s="481"/>
      <c r="O39" s="470">
        <f t="shared" si="16"/>
        <v>0</v>
      </c>
      <c r="P39" s="709"/>
      <c r="Q39" s="481"/>
      <c r="R39" s="470">
        <f t="shared" si="50"/>
        <v>0</v>
      </c>
      <c r="S39" s="470">
        <f t="shared" si="51"/>
        <v>0</v>
      </c>
      <c r="T39" s="481"/>
      <c r="U39" s="470">
        <f t="shared" si="52"/>
        <v>0</v>
      </c>
      <c r="V39" s="470">
        <f t="shared" si="53"/>
        <v>0</v>
      </c>
      <c r="W39" s="470">
        <f t="shared" si="54"/>
        <v>0</v>
      </c>
      <c r="X39" s="470">
        <f t="shared" si="55"/>
        <v>0</v>
      </c>
      <c r="Y39" s="457"/>
      <c r="Z39" s="470">
        <f t="shared" si="56"/>
        <v>0</v>
      </c>
      <c r="AA39" s="470">
        <f t="shared" si="57"/>
        <v>0</v>
      </c>
      <c r="AB39" s="470">
        <f t="shared" si="58"/>
        <v>0</v>
      </c>
      <c r="AC39" s="470">
        <f t="shared" si="59"/>
        <v>0</v>
      </c>
      <c r="AE39" s="470">
        <f t="shared" si="27"/>
        <v>0</v>
      </c>
      <c r="AG39" s="475">
        <f t="shared" si="60"/>
        <v>0</v>
      </c>
      <c r="AH39" s="475">
        <f t="shared" si="61"/>
        <v>0</v>
      </c>
      <c r="AI39" s="475">
        <f t="shared" si="62"/>
        <v>0</v>
      </c>
      <c r="AJ39" s="475">
        <f t="shared" si="63"/>
        <v>0</v>
      </c>
      <c r="AL39" s="470">
        <f>BasePop.!M44*BasePop.!Q44</f>
        <v>0</v>
      </c>
      <c r="AM39" s="457"/>
      <c r="AN39" s="536"/>
      <c r="AO39" s="470">
        <f t="shared" si="32"/>
        <v>0</v>
      </c>
      <c r="AP39" s="457"/>
      <c r="AQ39" s="470">
        <f t="shared" si="48"/>
        <v>0</v>
      </c>
      <c r="AR39" s="457"/>
      <c r="AS39" s="470">
        <f t="shared" si="64"/>
        <v>0</v>
      </c>
      <c r="AT39" s="470">
        <f t="shared" si="65"/>
        <v>0</v>
      </c>
      <c r="AU39" s="470">
        <f t="shared" si="66"/>
        <v>0</v>
      </c>
      <c r="AV39" s="470">
        <f t="shared" si="67"/>
        <v>0</v>
      </c>
      <c r="AW39" s="470">
        <f t="shared" si="68"/>
        <v>0</v>
      </c>
      <c r="AX39" s="470">
        <f t="shared" si="69"/>
        <v>0</v>
      </c>
      <c r="AY39" s="457"/>
      <c r="AZ39" s="470">
        <f t="shared" si="70"/>
        <v>0</v>
      </c>
      <c r="BA39" s="470">
        <f t="shared" si="71"/>
        <v>0</v>
      </c>
      <c r="BB39" s="470">
        <f t="shared" si="72"/>
        <v>0</v>
      </c>
      <c r="BC39" s="470">
        <f t="shared" si="73"/>
        <v>0</v>
      </c>
      <c r="BE39" s="475">
        <f t="shared" si="74"/>
        <v>0</v>
      </c>
      <c r="BF39" s="475">
        <f t="shared" si="75"/>
        <v>0</v>
      </c>
      <c r="BG39" s="475">
        <f t="shared" si="76"/>
        <v>0</v>
      </c>
    </row>
    <row r="40" spans="2:59" x14ac:dyDescent="0.2">
      <c r="B40" s="477" t="str">
        <f>IF(BasePop.!B45="","",BasePop.!B45)</f>
        <v/>
      </c>
      <c r="C40" s="453"/>
      <c r="E40" s="470">
        <f>BasePop.!N45*BasePop.!Q45</f>
        <v>0</v>
      </c>
      <c r="F40" s="457"/>
      <c r="G40" s="536"/>
      <c r="H40" s="470">
        <f t="shared" si="47"/>
        <v>0</v>
      </c>
      <c r="I40" s="457"/>
      <c r="J40" s="470">
        <f t="shared" si="14"/>
        <v>0</v>
      </c>
      <c r="K40" s="457"/>
      <c r="L40" s="470">
        <f t="shared" si="12"/>
        <v>0</v>
      </c>
      <c r="M40" s="470">
        <f t="shared" si="49"/>
        <v>0</v>
      </c>
      <c r="N40" s="481"/>
      <c r="O40" s="470">
        <f t="shared" si="16"/>
        <v>0</v>
      </c>
      <c r="P40" s="709"/>
      <c r="Q40" s="481"/>
      <c r="R40" s="470">
        <f t="shared" si="50"/>
        <v>0</v>
      </c>
      <c r="S40" s="470">
        <f t="shared" si="51"/>
        <v>0</v>
      </c>
      <c r="T40" s="481"/>
      <c r="U40" s="470">
        <f t="shared" si="52"/>
        <v>0</v>
      </c>
      <c r="V40" s="470">
        <f t="shared" si="53"/>
        <v>0</v>
      </c>
      <c r="W40" s="470">
        <f t="shared" si="54"/>
        <v>0</v>
      </c>
      <c r="X40" s="470">
        <f t="shared" si="55"/>
        <v>0</v>
      </c>
      <c r="Y40" s="457"/>
      <c r="Z40" s="470">
        <f t="shared" si="56"/>
        <v>0</v>
      </c>
      <c r="AA40" s="470">
        <f t="shared" si="57"/>
        <v>0</v>
      </c>
      <c r="AB40" s="470">
        <f t="shared" si="58"/>
        <v>0</v>
      </c>
      <c r="AC40" s="470">
        <f t="shared" si="59"/>
        <v>0</v>
      </c>
      <c r="AE40" s="470">
        <f t="shared" si="27"/>
        <v>0</v>
      </c>
      <c r="AG40" s="475">
        <f t="shared" si="60"/>
        <v>0</v>
      </c>
      <c r="AH40" s="475">
        <f t="shared" si="61"/>
        <v>0</v>
      </c>
      <c r="AI40" s="475">
        <f t="shared" si="62"/>
        <v>0</v>
      </c>
      <c r="AJ40" s="475">
        <f t="shared" si="63"/>
        <v>0</v>
      </c>
      <c r="AL40" s="470">
        <f>BasePop.!M45*BasePop.!Q45</f>
        <v>0</v>
      </c>
      <c r="AM40" s="457"/>
      <c r="AN40" s="536"/>
      <c r="AO40" s="470">
        <f t="shared" si="32"/>
        <v>0</v>
      </c>
      <c r="AP40" s="457"/>
      <c r="AQ40" s="470">
        <f t="shared" si="48"/>
        <v>0</v>
      </c>
      <c r="AR40" s="457"/>
      <c r="AS40" s="470">
        <f t="shared" si="64"/>
        <v>0</v>
      </c>
      <c r="AT40" s="470">
        <f t="shared" si="65"/>
        <v>0</v>
      </c>
      <c r="AU40" s="470">
        <f t="shared" si="66"/>
        <v>0</v>
      </c>
      <c r="AV40" s="470">
        <f t="shared" si="67"/>
        <v>0</v>
      </c>
      <c r="AW40" s="470">
        <f t="shared" si="68"/>
        <v>0</v>
      </c>
      <c r="AX40" s="470">
        <f t="shared" si="69"/>
        <v>0</v>
      </c>
      <c r="AY40" s="457"/>
      <c r="AZ40" s="470">
        <f t="shared" si="70"/>
        <v>0</v>
      </c>
      <c r="BA40" s="470">
        <f t="shared" si="71"/>
        <v>0</v>
      </c>
      <c r="BB40" s="470">
        <f t="shared" si="72"/>
        <v>0</v>
      </c>
      <c r="BC40" s="470">
        <f t="shared" si="73"/>
        <v>0</v>
      </c>
      <c r="BE40" s="475">
        <f t="shared" si="74"/>
        <v>0</v>
      </c>
      <c r="BF40" s="475">
        <f t="shared" si="75"/>
        <v>0</v>
      </c>
      <c r="BG40" s="475">
        <f t="shared" si="76"/>
        <v>0</v>
      </c>
    </row>
    <row r="41" spans="2:59" x14ac:dyDescent="0.2">
      <c r="B41" s="477" t="str">
        <f>IF(BasePop.!B46="","",BasePop.!B46)</f>
        <v/>
      </c>
      <c r="C41" s="453"/>
      <c r="E41" s="470">
        <f>BasePop.!N46*BasePop.!Q46</f>
        <v>0</v>
      </c>
      <c r="F41" s="457"/>
      <c r="G41" s="536"/>
      <c r="H41" s="470">
        <f t="shared" si="47"/>
        <v>0</v>
      </c>
      <c r="I41" s="457"/>
      <c r="J41" s="470">
        <f t="shared" si="14"/>
        <v>0</v>
      </c>
      <c r="K41" s="457"/>
      <c r="L41" s="470">
        <f t="shared" si="12"/>
        <v>0</v>
      </c>
      <c r="M41" s="470">
        <f t="shared" si="49"/>
        <v>0</v>
      </c>
      <c r="N41" s="481"/>
      <c r="O41" s="470">
        <f t="shared" si="16"/>
        <v>0</v>
      </c>
      <c r="P41" s="709"/>
      <c r="Q41" s="481"/>
      <c r="R41" s="470">
        <f t="shared" si="50"/>
        <v>0</v>
      </c>
      <c r="S41" s="470">
        <f t="shared" si="51"/>
        <v>0</v>
      </c>
      <c r="T41" s="481"/>
      <c r="U41" s="470">
        <f t="shared" si="52"/>
        <v>0</v>
      </c>
      <c r="V41" s="470">
        <f t="shared" si="53"/>
        <v>0</v>
      </c>
      <c r="W41" s="470">
        <f t="shared" si="54"/>
        <v>0</v>
      </c>
      <c r="X41" s="470">
        <f t="shared" si="55"/>
        <v>0</v>
      </c>
      <c r="Y41" s="457"/>
      <c r="Z41" s="470">
        <f t="shared" si="56"/>
        <v>0</v>
      </c>
      <c r="AA41" s="470">
        <f t="shared" si="57"/>
        <v>0</v>
      </c>
      <c r="AB41" s="470">
        <f t="shared" si="58"/>
        <v>0</v>
      </c>
      <c r="AC41" s="470">
        <f t="shared" si="59"/>
        <v>0</v>
      </c>
      <c r="AE41" s="470">
        <f t="shared" si="27"/>
        <v>0</v>
      </c>
      <c r="AG41" s="475">
        <f t="shared" si="60"/>
        <v>0</v>
      </c>
      <c r="AH41" s="475">
        <f t="shared" si="61"/>
        <v>0</v>
      </c>
      <c r="AI41" s="475">
        <f t="shared" si="62"/>
        <v>0</v>
      </c>
      <c r="AJ41" s="475">
        <f t="shared" si="63"/>
        <v>0</v>
      </c>
      <c r="AL41" s="470">
        <f>BasePop.!M46*BasePop.!Q46</f>
        <v>0</v>
      </c>
      <c r="AM41" s="457"/>
      <c r="AN41" s="536"/>
      <c r="AO41" s="470">
        <f t="shared" si="32"/>
        <v>0</v>
      </c>
      <c r="AP41" s="457"/>
      <c r="AQ41" s="470">
        <f t="shared" si="48"/>
        <v>0</v>
      </c>
      <c r="AR41" s="457"/>
      <c r="AS41" s="470">
        <f t="shared" si="64"/>
        <v>0</v>
      </c>
      <c r="AT41" s="470">
        <f t="shared" si="65"/>
        <v>0</v>
      </c>
      <c r="AU41" s="470">
        <f t="shared" si="66"/>
        <v>0</v>
      </c>
      <c r="AV41" s="470">
        <f t="shared" si="67"/>
        <v>0</v>
      </c>
      <c r="AW41" s="470">
        <f t="shared" si="68"/>
        <v>0</v>
      </c>
      <c r="AX41" s="470">
        <f t="shared" si="69"/>
        <v>0</v>
      </c>
      <c r="AY41" s="457"/>
      <c r="AZ41" s="470">
        <f t="shared" si="70"/>
        <v>0</v>
      </c>
      <c r="BA41" s="470">
        <f t="shared" si="71"/>
        <v>0</v>
      </c>
      <c r="BB41" s="470">
        <f t="shared" si="72"/>
        <v>0</v>
      </c>
      <c r="BC41" s="470">
        <f t="shared" si="73"/>
        <v>0</v>
      </c>
      <c r="BE41" s="475">
        <f t="shared" si="74"/>
        <v>0</v>
      </c>
      <c r="BF41" s="475">
        <f t="shared" si="75"/>
        <v>0</v>
      </c>
      <c r="BG41" s="475">
        <f t="shared" si="76"/>
        <v>0</v>
      </c>
    </row>
    <row r="42" spans="2:59" x14ac:dyDescent="0.2">
      <c r="B42" s="477" t="str">
        <f>IF(BasePop.!B47="","",BasePop.!B47)</f>
        <v/>
      </c>
      <c r="C42" s="453"/>
      <c r="E42" s="470">
        <f>BasePop.!N47*BasePop.!Q47</f>
        <v>0</v>
      </c>
      <c r="F42" s="457"/>
      <c r="G42" s="536"/>
      <c r="H42" s="470">
        <f t="shared" si="47"/>
        <v>0</v>
      </c>
      <c r="I42" s="457"/>
      <c r="J42" s="470">
        <f t="shared" si="14"/>
        <v>0</v>
      </c>
      <c r="K42" s="457"/>
      <c r="L42" s="470">
        <f t="shared" si="12"/>
        <v>0</v>
      </c>
      <c r="M42" s="470">
        <f t="shared" si="49"/>
        <v>0</v>
      </c>
      <c r="N42" s="481"/>
      <c r="O42" s="470">
        <f t="shared" si="16"/>
        <v>0</v>
      </c>
      <c r="P42" s="709"/>
      <c r="Q42" s="481"/>
      <c r="R42" s="470">
        <f t="shared" si="50"/>
        <v>0</v>
      </c>
      <c r="S42" s="470">
        <f t="shared" si="51"/>
        <v>0</v>
      </c>
      <c r="T42" s="481"/>
      <c r="U42" s="470">
        <f t="shared" si="52"/>
        <v>0</v>
      </c>
      <c r="V42" s="470">
        <f t="shared" si="53"/>
        <v>0</v>
      </c>
      <c r="W42" s="470">
        <f t="shared" si="54"/>
        <v>0</v>
      </c>
      <c r="X42" s="470">
        <f t="shared" si="55"/>
        <v>0</v>
      </c>
      <c r="Y42" s="457"/>
      <c r="Z42" s="470">
        <f t="shared" si="56"/>
        <v>0</v>
      </c>
      <c r="AA42" s="470">
        <f t="shared" si="57"/>
        <v>0</v>
      </c>
      <c r="AB42" s="470">
        <f t="shared" si="58"/>
        <v>0</v>
      </c>
      <c r="AC42" s="470">
        <f t="shared" si="59"/>
        <v>0</v>
      </c>
      <c r="AE42" s="470">
        <f t="shared" si="27"/>
        <v>0</v>
      </c>
      <c r="AG42" s="475">
        <f t="shared" si="60"/>
        <v>0</v>
      </c>
      <c r="AH42" s="475">
        <f t="shared" si="61"/>
        <v>0</v>
      </c>
      <c r="AI42" s="475">
        <f t="shared" si="62"/>
        <v>0</v>
      </c>
      <c r="AJ42" s="475">
        <f t="shared" si="63"/>
        <v>0</v>
      </c>
      <c r="AL42" s="470">
        <f>BasePop.!M47*BasePop.!Q47</f>
        <v>0</v>
      </c>
      <c r="AM42" s="457"/>
      <c r="AN42" s="536"/>
      <c r="AO42" s="470">
        <f t="shared" si="32"/>
        <v>0</v>
      </c>
      <c r="AP42" s="457"/>
      <c r="AQ42" s="470">
        <f t="shared" si="48"/>
        <v>0</v>
      </c>
      <c r="AR42" s="457"/>
      <c r="AS42" s="470">
        <f t="shared" si="64"/>
        <v>0</v>
      </c>
      <c r="AT42" s="470">
        <f t="shared" si="65"/>
        <v>0</v>
      </c>
      <c r="AU42" s="470">
        <f t="shared" si="66"/>
        <v>0</v>
      </c>
      <c r="AV42" s="470">
        <f t="shared" si="67"/>
        <v>0</v>
      </c>
      <c r="AW42" s="470">
        <f t="shared" si="68"/>
        <v>0</v>
      </c>
      <c r="AX42" s="470">
        <f t="shared" si="69"/>
        <v>0</v>
      </c>
      <c r="AY42" s="457"/>
      <c r="AZ42" s="470">
        <f t="shared" si="70"/>
        <v>0</v>
      </c>
      <c r="BA42" s="470">
        <f t="shared" si="71"/>
        <v>0</v>
      </c>
      <c r="BB42" s="470">
        <f t="shared" si="72"/>
        <v>0</v>
      </c>
      <c r="BC42" s="470">
        <f t="shared" si="73"/>
        <v>0</v>
      </c>
      <c r="BE42" s="475">
        <f t="shared" si="74"/>
        <v>0</v>
      </c>
      <c r="BF42" s="475">
        <f t="shared" si="75"/>
        <v>0</v>
      </c>
      <c r="BG42" s="475">
        <f t="shared" si="76"/>
        <v>0</v>
      </c>
    </row>
    <row r="43" spans="2:59" x14ac:dyDescent="0.2">
      <c r="B43" s="477" t="str">
        <f>IF(BasePop.!B48="","",BasePop.!B48)</f>
        <v/>
      </c>
      <c r="C43" s="453"/>
      <c r="E43" s="470">
        <f>BasePop.!N48*BasePop.!Q48</f>
        <v>0</v>
      </c>
      <c r="F43" s="457"/>
      <c r="G43" s="536"/>
      <c r="H43" s="470">
        <f t="shared" si="47"/>
        <v>0</v>
      </c>
      <c r="I43" s="457"/>
      <c r="J43" s="470">
        <f t="shared" si="14"/>
        <v>0</v>
      </c>
      <c r="K43" s="457"/>
      <c r="L43" s="470">
        <f t="shared" si="12"/>
        <v>0</v>
      </c>
      <c r="M43" s="470">
        <f t="shared" si="49"/>
        <v>0</v>
      </c>
      <c r="N43" s="481"/>
      <c r="O43" s="470">
        <f t="shared" si="16"/>
        <v>0</v>
      </c>
      <c r="P43" s="709"/>
      <c r="Q43" s="481"/>
      <c r="R43" s="470">
        <f t="shared" si="50"/>
        <v>0</v>
      </c>
      <c r="S43" s="470">
        <f t="shared" si="51"/>
        <v>0</v>
      </c>
      <c r="T43" s="481"/>
      <c r="U43" s="470">
        <f t="shared" si="52"/>
        <v>0</v>
      </c>
      <c r="V43" s="470">
        <f t="shared" si="53"/>
        <v>0</v>
      </c>
      <c r="W43" s="470">
        <f t="shared" si="54"/>
        <v>0</v>
      </c>
      <c r="X43" s="470">
        <f t="shared" si="55"/>
        <v>0</v>
      </c>
      <c r="Y43" s="457"/>
      <c r="Z43" s="470">
        <f t="shared" si="56"/>
        <v>0</v>
      </c>
      <c r="AA43" s="470">
        <f t="shared" si="57"/>
        <v>0</v>
      </c>
      <c r="AB43" s="470">
        <f t="shared" si="58"/>
        <v>0</v>
      </c>
      <c r="AC43" s="470">
        <f t="shared" si="59"/>
        <v>0</v>
      </c>
      <c r="AE43" s="470">
        <f t="shared" si="27"/>
        <v>0</v>
      </c>
      <c r="AG43" s="475">
        <f t="shared" si="60"/>
        <v>0</v>
      </c>
      <c r="AH43" s="475">
        <f t="shared" si="61"/>
        <v>0</v>
      </c>
      <c r="AI43" s="475">
        <f t="shared" si="62"/>
        <v>0</v>
      </c>
      <c r="AJ43" s="475">
        <f t="shared" si="63"/>
        <v>0</v>
      </c>
      <c r="AL43" s="470">
        <f>BasePop.!M48*BasePop.!Q48</f>
        <v>0</v>
      </c>
      <c r="AM43" s="457"/>
      <c r="AN43" s="536"/>
      <c r="AO43" s="470">
        <f t="shared" si="32"/>
        <v>0</v>
      </c>
      <c r="AP43" s="457"/>
      <c r="AQ43" s="470">
        <f t="shared" si="48"/>
        <v>0</v>
      </c>
      <c r="AR43" s="457"/>
      <c r="AS43" s="470">
        <f t="shared" si="64"/>
        <v>0</v>
      </c>
      <c r="AT43" s="470">
        <f t="shared" si="65"/>
        <v>0</v>
      </c>
      <c r="AU43" s="470">
        <f t="shared" si="66"/>
        <v>0</v>
      </c>
      <c r="AV43" s="470">
        <f t="shared" si="67"/>
        <v>0</v>
      </c>
      <c r="AW43" s="470">
        <f t="shared" si="68"/>
        <v>0</v>
      </c>
      <c r="AX43" s="470">
        <f t="shared" si="69"/>
        <v>0</v>
      </c>
      <c r="AY43" s="457"/>
      <c r="AZ43" s="470">
        <f t="shared" si="70"/>
        <v>0</v>
      </c>
      <c r="BA43" s="470">
        <f t="shared" si="71"/>
        <v>0</v>
      </c>
      <c r="BB43" s="470">
        <f t="shared" si="72"/>
        <v>0</v>
      </c>
      <c r="BC43" s="470">
        <f t="shared" si="73"/>
        <v>0</v>
      </c>
      <c r="BE43" s="475">
        <f t="shared" si="74"/>
        <v>0</v>
      </c>
      <c r="BF43" s="475">
        <f t="shared" si="75"/>
        <v>0</v>
      </c>
      <c r="BG43" s="475">
        <f t="shared" si="76"/>
        <v>0</v>
      </c>
    </row>
    <row r="44" spans="2:59" x14ac:dyDescent="0.2">
      <c r="B44" s="477" t="str">
        <f>IF(BasePop.!B49="","",BasePop.!B49)</f>
        <v/>
      </c>
      <c r="C44" s="453"/>
      <c r="E44" s="470">
        <f>BasePop.!N49*BasePop.!Q49</f>
        <v>0</v>
      </c>
      <c r="F44" s="457"/>
      <c r="G44" s="536"/>
      <c r="H44" s="470">
        <f t="shared" si="47"/>
        <v>0</v>
      </c>
      <c r="I44" s="457"/>
      <c r="J44" s="470">
        <f t="shared" si="14"/>
        <v>0</v>
      </c>
      <c r="K44" s="457"/>
      <c r="L44" s="470">
        <f t="shared" si="12"/>
        <v>0</v>
      </c>
      <c r="M44" s="470">
        <f t="shared" si="49"/>
        <v>0</v>
      </c>
      <c r="N44" s="481"/>
      <c r="O44" s="470">
        <f t="shared" si="16"/>
        <v>0</v>
      </c>
      <c r="P44" s="709"/>
      <c r="Q44" s="481"/>
      <c r="R44" s="470">
        <f t="shared" si="50"/>
        <v>0</v>
      </c>
      <c r="S44" s="470">
        <f t="shared" si="51"/>
        <v>0</v>
      </c>
      <c r="T44" s="481"/>
      <c r="U44" s="470">
        <f t="shared" si="52"/>
        <v>0</v>
      </c>
      <c r="V44" s="470">
        <f t="shared" si="53"/>
        <v>0</v>
      </c>
      <c r="W44" s="470">
        <f t="shared" si="54"/>
        <v>0</v>
      </c>
      <c r="X44" s="470">
        <f t="shared" si="55"/>
        <v>0</v>
      </c>
      <c r="Y44" s="457"/>
      <c r="Z44" s="470">
        <f t="shared" si="56"/>
        <v>0</v>
      </c>
      <c r="AA44" s="470">
        <f t="shared" si="57"/>
        <v>0</v>
      </c>
      <c r="AB44" s="470">
        <f t="shared" si="58"/>
        <v>0</v>
      </c>
      <c r="AC44" s="470">
        <f t="shared" si="59"/>
        <v>0</v>
      </c>
      <c r="AE44" s="470">
        <f t="shared" si="27"/>
        <v>0</v>
      </c>
      <c r="AG44" s="475">
        <f t="shared" si="60"/>
        <v>0</v>
      </c>
      <c r="AH44" s="475">
        <f t="shared" si="61"/>
        <v>0</v>
      </c>
      <c r="AI44" s="475">
        <f t="shared" si="62"/>
        <v>0</v>
      </c>
      <c r="AJ44" s="475">
        <f t="shared" si="63"/>
        <v>0</v>
      </c>
      <c r="AL44" s="470">
        <f>BasePop.!M49*BasePop.!Q49</f>
        <v>0</v>
      </c>
      <c r="AM44" s="457"/>
      <c r="AN44" s="536"/>
      <c r="AO44" s="470">
        <f t="shared" si="32"/>
        <v>0</v>
      </c>
      <c r="AP44" s="457"/>
      <c r="AQ44" s="470">
        <f t="shared" si="48"/>
        <v>0</v>
      </c>
      <c r="AR44" s="457"/>
      <c r="AS44" s="470">
        <f t="shared" si="64"/>
        <v>0</v>
      </c>
      <c r="AT44" s="470">
        <f t="shared" si="65"/>
        <v>0</v>
      </c>
      <c r="AU44" s="470">
        <f t="shared" si="66"/>
        <v>0</v>
      </c>
      <c r="AV44" s="470">
        <f t="shared" si="67"/>
        <v>0</v>
      </c>
      <c r="AW44" s="470">
        <f t="shared" si="68"/>
        <v>0</v>
      </c>
      <c r="AX44" s="470">
        <f t="shared" si="69"/>
        <v>0</v>
      </c>
      <c r="AY44" s="457"/>
      <c r="AZ44" s="470">
        <f t="shared" si="70"/>
        <v>0</v>
      </c>
      <c r="BA44" s="470">
        <f t="shared" si="71"/>
        <v>0</v>
      </c>
      <c r="BB44" s="470">
        <f t="shared" si="72"/>
        <v>0</v>
      </c>
      <c r="BC44" s="470">
        <f t="shared" si="73"/>
        <v>0</v>
      </c>
      <c r="BE44" s="475">
        <f t="shared" si="74"/>
        <v>0</v>
      </c>
      <c r="BF44" s="475">
        <f t="shared" si="75"/>
        <v>0</v>
      </c>
      <c r="BG44" s="475">
        <f t="shared" si="76"/>
        <v>0</v>
      </c>
    </row>
    <row r="45" spans="2:59" x14ac:dyDescent="0.2">
      <c r="B45" s="477" t="str">
        <f>IF(BasePop.!B50="","",BasePop.!B50)</f>
        <v/>
      </c>
      <c r="C45" s="453"/>
      <c r="E45" s="470">
        <f>BasePop.!N50*BasePop.!Q50</f>
        <v>0</v>
      </c>
      <c r="F45" s="457"/>
      <c r="G45" s="536"/>
      <c r="H45" s="470">
        <f t="shared" si="47"/>
        <v>0</v>
      </c>
      <c r="I45" s="457"/>
      <c r="J45" s="470">
        <f t="shared" si="14"/>
        <v>0</v>
      </c>
      <c r="K45" s="457"/>
      <c r="L45" s="470">
        <f t="shared" si="12"/>
        <v>0</v>
      </c>
      <c r="M45" s="470">
        <f t="shared" si="49"/>
        <v>0</v>
      </c>
      <c r="N45" s="481"/>
      <c r="O45" s="470">
        <f t="shared" si="16"/>
        <v>0</v>
      </c>
      <c r="P45" s="709"/>
      <c r="Q45" s="481"/>
      <c r="R45" s="470">
        <f t="shared" si="50"/>
        <v>0</v>
      </c>
      <c r="S45" s="470">
        <f t="shared" si="51"/>
        <v>0</v>
      </c>
      <c r="T45" s="481"/>
      <c r="U45" s="470">
        <f t="shared" si="52"/>
        <v>0</v>
      </c>
      <c r="V45" s="470">
        <f t="shared" si="53"/>
        <v>0</v>
      </c>
      <c r="W45" s="470">
        <f t="shared" si="54"/>
        <v>0</v>
      </c>
      <c r="X45" s="470">
        <f t="shared" si="55"/>
        <v>0</v>
      </c>
      <c r="Y45" s="457"/>
      <c r="Z45" s="470">
        <f t="shared" si="56"/>
        <v>0</v>
      </c>
      <c r="AA45" s="470">
        <f t="shared" si="57"/>
        <v>0</v>
      </c>
      <c r="AB45" s="470">
        <f t="shared" si="58"/>
        <v>0</v>
      </c>
      <c r="AC45" s="470">
        <f t="shared" si="59"/>
        <v>0</v>
      </c>
      <c r="AE45" s="470">
        <f t="shared" si="27"/>
        <v>0</v>
      </c>
      <c r="AG45" s="475">
        <f t="shared" si="60"/>
        <v>0</v>
      </c>
      <c r="AH45" s="475">
        <f t="shared" si="61"/>
        <v>0</v>
      </c>
      <c r="AI45" s="475">
        <f t="shared" si="62"/>
        <v>0</v>
      </c>
      <c r="AJ45" s="475">
        <f t="shared" si="63"/>
        <v>0</v>
      </c>
      <c r="AL45" s="470">
        <f>BasePop.!M50*BasePop.!Q50</f>
        <v>0</v>
      </c>
      <c r="AM45" s="457"/>
      <c r="AN45" s="536"/>
      <c r="AO45" s="470">
        <f t="shared" si="32"/>
        <v>0</v>
      </c>
      <c r="AP45" s="457"/>
      <c r="AQ45" s="470">
        <f t="shared" si="48"/>
        <v>0</v>
      </c>
      <c r="AR45" s="457"/>
      <c r="AS45" s="470">
        <f t="shared" si="64"/>
        <v>0</v>
      </c>
      <c r="AT45" s="470">
        <f t="shared" si="65"/>
        <v>0</v>
      </c>
      <c r="AU45" s="470">
        <f t="shared" si="66"/>
        <v>0</v>
      </c>
      <c r="AV45" s="470">
        <f t="shared" si="67"/>
        <v>0</v>
      </c>
      <c r="AW45" s="470">
        <f t="shared" si="68"/>
        <v>0</v>
      </c>
      <c r="AX45" s="470">
        <f t="shared" si="69"/>
        <v>0</v>
      </c>
      <c r="AY45" s="457"/>
      <c r="AZ45" s="470">
        <f t="shared" si="70"/>
        <v>0</v>
      </c>
      <c r="BA45" s="470">
        <f t="shared" si="71"/>
        <v>0</v>
      </c>
      <c r="BB45" s="470">
        <f t="shared" si="72"/>
        <v>0</v>
      </c>
      <c r="BC45" s="470">
        <f t="shared" si="73"/>
        <v>0</v>
      </c>
      <c r="BE45" s="475">
        <f t="shared" si="74"/>
        <v>0</v>
      </c>
      <c r="BF45" s="475">
        <f t="shared" si="75"/>
        <v>0</v>
      </c>
      <c r="BG45" s="475">
        <f t="shared" si="76"/>
        <v>0</v>
      </c>
    </row>
    <row r="46" spans="2:59" x14ac:dyDescent="0.2">
      <c r="B46" s="477" t="str">
        <f>IF(BasePop.!B51="","",BasePop.!B51)</f>
        <v/>
      </c>
      <c r="C46" s="453"/>
      <c r="E46" s="470">
        <f>BasePop.!N51*BasePop.!Q51</f>
        <v>0</v>
      </c>
      <c r="F46" s="457"/>
      <c r="G46" s="536"/>
      <c r="H46" s="470">
        <f t="shared" si="47"/>
        <v>0</v>
      </c>
      <c r="I46" s="457"/>
      <c r="J46" s="470">
        <f t="shared" si="14"/>
        <v>0</v>
      </c>
      <c r="K46" s="457"/>
      <c r="L46" s="470">
        <f t="shared" si="12"/>
        <v>0</v>
      </c>
      <c r="M46" s="470">
        <f t="shared" si="49"/>
        <v>0</v>
      </c>
      <c r="N46" s="481"/>
      <c r="O46" s="470">
        <f t="shared" si="16"/>
        <v>0</v>
      </c>
      <c r="P46" s="709"/>
      <c r="Q46" s="481"/>
      <c r="R46" s="470">
        <f t="shared" si="50"/>
        <v>0</v>
      </c>
      <c r="S46" s="470">
        <f t="shared" si="51"/>
        <v>0</v>
      </c>
      <c r="T46" s="481"/>
      <c r="U46" s="470">
        <f t="shared" si="52"/>
        <v>0</v>
      </c>
      <c r="V46" s="470">
        <f t="shared" si="53"/>
        <v>0</v>
      </c>
      <c r="W46" s="470">
        <f t="shared" si="54"/>
        <v>0</v>
      </c>
      <c r="X46" s="470">
        <f t="shared" si="55"/>
        <v>0</v>
      </c>
      <c r="Y46" s="457"/>
      <c r="Z46" s="470">
        <f t="shared" si="56"/>
        <v>0</v>
      </c>
      <c r="AA46" s="470">
        <f t="shared" si="57"/>
        <v>0</v>
      </c>
      <c r="AB46" s="470">
        <f t="shared" si="58"/>
        <v>0</v>
      </c>
      <c r="AC46" s="470">
        <f t="shared" si="59"/>
        <v>0</v>
      </c>
      <c r="AE46" s="470">
        <f t="shared" si="27"/>
        <v>0</v>
      </c>
      <c r="AG46" s="475">
        <f t="shared" si="60"/>
        <v>0</v>
      </c>
      <c r="AH46" s="475">
        <f t="shared" si="61"/>
        <v>0</v>
      </c>
      <c r="AI46" s="475">
        <f t="shared" si="62"/>
        <v>0</v>
      </c>
      <c r="AJ46" s="475">
        <f t="shared" si="63"/>
        <v>0</v>
      </c>
      <c r="AL46" s="470">
        <f>BasePop.!M51*BasePop.!Q51</f>
        <v>0</v>
      </c>
      <c r="AM46" s="457"/>
      <c r="AN46" s="536"/>
      <c r="AO46" s="470">
        <f t="shared" si="32"/>
        <v>0</v>
      </c>
      <c r="AP46" s="457"/>
      <c r="AQ46" s="470">
        <f t="shared" si="48"/>
        <v>0</v>
      </c>
      <c r="AR46" s="457"/>
      <c r="AS46" s="470">
        <f t="shared" si="64"/>
        <v>0</v>
      </c>
      <c r="AT46" s="470">
        <f t="shared" si="65"/>
        <v>0</v>
      </c>
      <c r="AU46" s="470">
        <f t="shared" si="66"/>
        <v>0</v>
      </c>
      <c r="AV46" s="470">
        <f t="shared" si="67"/>
        <v>0</v>
      </c>
      <c r="AW46" s="470">
        <f t="shared" si="68"/>
        <v>0</v>
      </c>
      <c r="AX46" s="470">
        <f t="shared" si="69"/>
        <v>0</v>
      </c>
      <c r="AY46" s="457"/>
      <c r="AZ46" s="470">
        <f t="shared" si="70"/>
        <v>0</v>
      </c>
      <c r="BA46" s="470">
        <f t="shared" si="71"/>
        <v>0</v>
      </c>
      <c r="BB46" s="470">
        <f t="shared" si="72"/>
        <v>0</v>
      </c>
      <c r="BC46" s="470">
        <f t="shared" si="73"/>
        <v>0</v>
      </c>
      <c r="BE46" s="475">
        <f t="shared" si="74"/>
        <v>0</v>
      </c>
      <c r="BF46" s="475">
        <f t="shared" si="75"/>
        <v>0</v>
      </c>
      <c r="BG46" s="475">
        <f t="shared" si="76"/>
        <v>0</v>
      </c>
    </row>
    <row r="47" spans="2:59" x14ac:dyDescent="0.2">
      <c r="B47" s="477" t="str">
        <f>IF(BasePop.!B52="","",BasePop.!B52)</f>
        <v/>
      </c>
      <c r="C47" s="453"/>
      <c r="E47" s="470">
        <f>BasePop.!N52*BasePop.!Q52</f>
        <v>0</v>
      </c>
      <c r="F47" s="457"/>
      <c r="G47" s="536"/>
      <c r="H47" s="470">
        <f t="shared" si="47"/>
        <v>0</v>
      </c>
      <c r="I47" s="457"/>
      <c r="J47" s="470">
        <f t="shared" si="14"/>
        <v>0</v>
      </c>
      <c r="K47" s="457"/>
      <c r="L47" s="470">
        <f t="shared" ref="L47:L64" si="77">J47*$L$10</f>
        <v>0</v>
      </c>
      <c r="M47" s="470">
        <f t="shared" si="49"/>
        <v>0</v>
      </c>
      <c r="N47" s="481"/>
      <c r="O47" s="470">
        <f t="shared" si="16"/>
        <v>0</v>
      </c>
      <c r="P47" s="709"/>
      <c r="Q47" s="481"/>
      <c r="R47" s="470">
        <f t="shared" si="50"/>
        <v>0</v>
      </c>
      <c r="S47" s="470">
        <f t="shared" si="51"/>
        <v>0</v>
      </c>
      <c r="T47" s="481"/>
      <c r="U47" s="470">
        <f t="shared" si="52"/>
        <v>0</v>
      </c>
      <c r="V47" s="470">
        <f t="shared" si="53"/>
        <v>0</v>
      </c>
      <c r="W47" s="470">
        <f t="shared" si="54"/>
        <v>0</v>
      </c>
      <c r="X47" s="470">
        <f t="shared" si="55"/>
        <v>0</v>
      </c>
      <c r="Y47" s="457"/>
      <c r="Z47" s="470">
        <f t="shared" si="56"/>
        <v>0</v>
      </c>
      <c r="AA47" s="470">
        <f t="shared" si="57"/>
        <v>0</v>
      </c>
      <c r="AB47" s="470">
        <f t="shared" si="58"/>
        <v>0</v>
      </c>
      <c r="AC47" s="470">
        <f t="shared" si="59"/>
        <v>0</v>
      </c>
      <c r="AE47" s="470">
        <f t="shared" si="27"/>
        <v>0</v>
      </c>
      <c r="AG47" s="475">
        <f t="shared" si="60"/>
        <v>0</v>
      </c>
      <c r="AH47" s="475">
        <f t="shared" si="61"/>
        <v>0</v>
      </c>
      <c r="AI47" s="475">
        <f t="shared" si="62"/>
        <v>0</v>
      </c>
      <c r="AJ47" s="475">
        <f t="shared" si="63"/>
        <v>0</v>
      </c>
      <c r="AL47" s="470">
        <f>BasePop.!M52*BasePop.!Q52</f>
        <v>0</v>
      </c>
      <c r="AM47" s="457"/>
      <c r="AN47" s="536"/>
      <c r="AO47" s="470">
        <f t="shared" si="32"/>
        <v>0</v>
      </c>
      <c r="AP47" s="457"/>
      <c r="AQ47" s="470">
        <f t="shared" si="48"/>
        <v>0</v>
      </c>
      <c r="AR47" s="457"/>
      <c r="AS47" s="470">
        <f t="shared" si="64"/>
        <v>0</v>
      </c>
      <c r="AT47" s="470">
        <f t="shared" si="65"/>
        <v>0</v>
      </c>
      <c r="AU47" s="470">
        <f t="shared" si="66"/>
        <v>0</v>
      </c>
      <c r="AV47" s="470">
        <f t="shared" si="67"/>
        <v>0</v>
      </c>
      <c r="AW47" s="470">
        <f t="shared" si="68"/>
        <v>0</v>
      </c>
      <c r="AX47" s="470">
        <f t="shared" si="69"/>
        <v>0</v>
      </c>
      <c r="AY47" s="457"/>
      <c r="AZ47" s="470">
        <f t="shared" si="70"/>
        <v>0</v>
      </c>
      <c r="BA47" s="470">
        <f t="shared" si="71"/>
        <v>0</v>
      </c>
      <c r="BB47" s="470">
        <f t="shared" si="72"/>
        <v>0</v>
      </c>
      <c r="BC47" s="470">
        <f t="shared" si="73"/>
        <v>0</v>
      </c>
      <c r="BE47" s="475">
        <f t="shared" si="74"/>
        <v>0</v>
      </c>
      <c r="BF47" s="475">
        <f t="shared" si="75"/>
        <v>0</v>
      </c>
      <c r="BG47" s="475">
        <f t="shared" si="76"/>
        <v>0</v>
      </c>
    </row>
    <row r="48" spans="2:59" x14ac:dyDescent="0.2">
      <c r="B48" s="477" t="str">
        <f>IF(BasePop.!B53="","",BasePop.!B53)</f>
        <v/>
      </c>
      <c r="C48" s="453"/>
      <c r="E48" s="470">
        <f>BasePop.!N53*BasePop.!Q53</f>
        <v>0</v>
      </c>
      <c r="F48" s="457"/>
      <c r="G48" s="536"/>
      <c r="H48" s="470">
        <f t="shared" si="47"/>
        <v>0</v>
      </c>
      <c r="I48" s="457"/>
      <c r="J48" s="470">
        <f t="shared" si="14"/>
        <v>0</v>
      </c>
      <c r="K48" s="457"/>
      <c r="L48" s="470">
        <f t="shared" si="77"/>
        <v>0</v>
      </c>
      <c r="M48" s="470">
        <f t="shared" si="49"/>
        <v>0</v>
      </c>
      <c r="N48" s="481"/>
      <c r="O48" s="470">
        <f t="shared" si="16"/>
        <v>0</v>
      </c>
      <c r="P48" s="709"/>
      <c r="Q48" s="481"/>
      <c r="R48" s="470">
        <f t="shared" si="50"/>
        <v>0</v>
      </c>
      <c r="S48" s="470">
        <f t="shared" si="51"/>
        <v>0</v>
      </c>
      <c r="T48" s="481"/>
      <c r="U48" s="470">
        <f t="shared" si="52"/>
        <v>0</v>
      </c>
      <c r="V48" s="470">
        <f t="shared" si="53"/>
        <v>0</v>
      </c>
      <c r="W48" s="470">
        <f t="shared" si="54"/>
        <v>0</v>
      </c>
      <c r="X48" s="470">
        <f t="shared" si="55"/>
        <v>0</v>
      </c>
      <c r="Y48" s="457"/>
      <c r="Z48" s="470">
        <f t="shared" si="56"/>
        <v>0</v>
      </c>
      <c r="AA48" s="470">
        <f t="shared" si="57"/>
        <v>0</v>
      </c>
      <c r="AB48" s="470">
        <f t="shared" si="58"/>
        <v>0</v>
      </c>
      <c r="AC48" s="470">
        <f t="shared" si="59"/>
        <v>0</v>
      </c>
      <c r="AE48" s="470">
        <f t="shared" si="27"/>
        <v>0</v>
      </c>
      <c r="AG48" s="475">
        <f t="shared" si="60"/>
        <v>0</v>
      </c>
      <c r="AH48" s="475">
        <f t="shared" si="61"/>
        <v>0</v>
      </c>
      <c r="AI48" s="475">
        <f t="shared" si="62"/>
        <v>0</v>
      </c>
      <c r="AJ48" s="475">
        <f t="shared" si="63"/>
        <v>0</v>
      </c>
      <c r="AL48" s="470">
        <f>BasePop.!M53*BasePop.!Q53</f>
        <v>0</v>
      </c>
      <c r="AM48" s="457"/>
      <c r="AN48" s="536"/>
      <c r="AO48" s="470">
        <f t="shared" si="32"/>
        <v>0</v>
      </c>
      <c r="AP48" s="457"/>
      <c r="AQ48" s="470">
        <f t="shared" si="48"/>
        <v>0</v>
      </c>
      <c r="AR48" s="457"/>
      <c r="AS48" s="470">
        <f t="shared" si="64"/>
        <v>0</v>
      </c>
      <c r="AT48" s="470">
        <f t="shared" si="65"/>
        <v>0</v>
      </c>
      <c r="AU48" s="470">
        <f t="shared" si="66"/>
        <v>0</v>
      </c>
      <c r="AV48" s="470">
        <f t="shared" si="67"/>
        <v>0</v>
      </c>
      <c r="AW48" s="470">
        <f t="shared" si="68"/>
        <v>0</v>
      </c>
      <c r="AX48" s="470">
        <f t="shared" si="69"/>
        <v>0</v>
      </c>
      <c r="AY48" s="457"/>
      <c r="AZ48" s="470">
        <f t="shared" si="70"/>
        <v>0</v>
      </c>
      <c r="BA48" s="470">
        <f t="shared" si="71"/>
        <v>0</v>
      </c>
      <c r="BB48" s="470">
        <f t="shared" si="72"/>
        <v>0</v>
      </c>
      <c r="BC48" s="470">
        <f t="shared" si="73"/>
        <v>0</v>
      </c>
      <c r="BE48" s="475">
        <f t="shared" si="74"/>
        <v>0</v>
      </c>
      <c r="BF48" s="475">
        <f t="shared" si="75"/>
        <v>0</v>
      </c>
      <c r="BG48" s="475">
        <f t="shared" si="76"/>
        <v>0</v>
      </c>
    </row>
    <row r="49" spans="2:59" x14ac:dyDescent="0.2">
      <c r="B49" s="477" t="str">
        <f>IF(BasePop.!B54="","",BasePop.!B54)</f>
        <v/>
      </c>
      <c r="C49" s="453"/>
      <c r="E49" s="470">
        <f>BasePop.!N54*BasePop.!Q54</f>
        <v>0</v>
      </c>
      <c r="F49" s="457"/>
      <c r="G49" s="536"/>
      <c r="H49" s="470">
        <f t="shared" si="47"/>
        <v>0</v>
      </c>
      <c r="I49" s="457"/>
      <c r="J49" s="470">
        <f t="shared" si="14"/>
        <v>0</v>
      </c>
      <c r="K49" s="457"/>
      <c r="L49" s="470">
        <f t="shared" si="77"/>
        <v>0</v>
      </c>
      <c r="M49" s="470">
        <f t="shared" si="49"/>
        <v>0</v>
      </c>
      <c r="N49" s="481"/>
      <c r="O49" s="470">
        <f t="shared" si="16"/>
        <v>0</v>
      </c>
      <c r="P49" s="709"/>
      <c r="Q49" s="481"/>
      <c r="R49" s="470">
        <f t="shared" si="50"/>
        <v>0</v>
      </c>
      <c r="S49" s="470">
        <f t="shared" si="51"/>
        <v>0</v>
      </c>
      <c r="T49" s="481"/>
      <c r="U49" s="470">
        <f t="shared" si="52"/>
        <v>0</v>
      </c>
      <c r="V49" s="470">
        <f t="shared" si="53"/>
        <v>0</v>
      </c>
      <c r="W49" s="470">
        <f t="shared" si="54"/>
        <v>0</v>
      </c>
      <c r="X49" s="470">
        <f t="shared" si="55"/>
        <v>0</v>
      </c>
      <c r="Y49" s="457"/>
      <c r="Z49" s="470">
        <f t="shared" si="56"/>
        <v>0</v>
      </c>
      <c r="AA49" s="470">
        <f t="shared" si="57"/>
        <v>0</v>
      </c>
      <c r="AB49" s="470">
        <f t="shared" si="58"/>
        <v>0</v>
      </c>
      <c r="AC49" s="470">
        <f t="shared" si="59"/>
        <v>0</v>
      </c>
      <c r="AE49" s="470">
        <f t="shared" si="27"/>
        <v>0</v>
      </c>
      <c r="AG49" s="475">
        <f t="shared" si="60"/>
        <v>0</v>
      </c>
      <c r="AH49" s="475">
        <f t="shared" si="61"/>
        <v>0</v>
      </c>
      <c r="AI49" s="475">
        <f t="shared" si="62"/>
        <v>0</v>
      </c>
      <c r="AJ49" s="475">
        <f t="shared" si="63"/>
        <v>0</v>
      </c>
      <c r="AL49" s="470">
        <f>BasePop.!M54*BasePop.!Q54</f>
        <v>0</v>
      </c>
      <c r="AM49" s="457"/>
      <c r="AN49" s="536"/>
      <c r="AO49" s="470">
        <f t="shared" si="32"/>
        <v>0</v>
      </c>
      <c r="AP49" s="457"/>
      <c r="AQ49" s="470">
        <f t="shared" si="48"/>
        <v>0</v>
      </c>
      <c r="AR49" s="457"/>
      <c r="AS49" s="470">
        <f t="shared" si="64"/>
        <v>0</v>
      </c>
      <c r="AT49" s="470">
        <f t="shared" si="65"/>
        <v>0</v>
      </c>
      <c r="AU49" s="470">
        <f t="shared" si="66"/>
        <v>0</v>
      </c>
      <c r="AV49" s="470">
        <f t="shared" si="67"/>
        <v>0</v>
      </c>
      <c r="AW49" s="470">
        <f t="shared" si="68"/>
        <v>0</v>
      </c>
      <c r="AX49" s="470">
        <f t="shared" si="69"/>
        <v>0</v>
      </c>
      <c r="AY49" s="457"/>
      <c r="AZ49" s="470">
        <f t="shared" si="70"/>
        <v>0</v>
      </c>
      <c r="BA49" s="470">
        <f t="shared" si="71"/>
        <v>0</v>
      </c>
      <c r="BB49" s="470">
        <f t="shared" si="72"/>
        <v>0</v>
      </c>
      <c r="BC49" s="470">
        <f t="shared" si="73"/>
        <v>0</v>
      </c>
      <c r="BE49" s="475">
        <f t="shared" si="74"/>
        <v>0</v>
      </c>
      <c r="BF49" s="475">
        <f t="shared" si="75"/>
        <v>0</v>
      </c>
      <c r="BG49" s="475">
        <f t="shared" si="76"/>
        <v>0</v>
      </c>
    </row>
    <row r="50" spans="2:59" x14ac:dyDescent="0.2">
      <c r="B50" s="477" t="str">
        <f>IF(BasePop.!B55="","",BasePop.!B55)</f>
        <v/>
      </c>
      <c r="C50" s="453"/>
      <c r="E50" s="470">
        <f>BasePop.!N55*BasePop.!Q55</f>
        <v>0</v>
      </c>
      <c r="F50" s="457"/>
      <c r="G50" s="536"/>
      <c r="H50" s="470">
        <f t="shared" si="47"/>
        <v>0</v>
      </c>
      <c r="I50" s="457"/>
      <c r="J50" s="470">
        <f t="shared" si="14"/>
        <v>0</v>
      </c>
      <c r="K50" s="457"/>
      <c r="L50" s="470">
        <f t="shared" si="77"/>
        <v>0</v>
      </c>
      <c r="M50" s="470">
        <f t="shared" si="49"/>
        <v>0</v>
      </c>
      <c r="N50" s="481"/>
      <c r="O50" s="470">
        <f t="shared" si="16"/>
        <v>0</v>
      </c>
      <c r="P50" s="709"/>
      <c r="Q50" s="481"/>
      <c r="R50" s="470">
        <f t="shared" si="50"/>
        <v>0</v>
      </c>
      <c r="S50" s="470">
        <f t="shared" si="51"/>
        <v>0</v>
      </c>
      <c r="T50" s="481"/>
      <c r="U50" s="470">
        <f t="shared" si="52"/>
        <v>0</v>
      </c>
      <c r="V50" s="470">
        <f t="shared" si="53"/>
        <v>0</v>
      </c>
      <c r="W50" s="470">
        <f t="shared" si="54"/>
        <v>0</v>
      </c>
      <c r="X50" s="470">
        <f t="shared" si="55"/>
        <v>0</v>
      </c>
      <c r="Y50" s="457"/>
      <c r="Z50" s="470">
        <f t="shared" si="56"/>
        <v>0</v>
      </c>
      <c r="AA50" s="470">
        <f t="shared" si="57"/>
        <v>0</v>
      </c>
      <c r="AB50" s="470">
        <f t="shared" si="58"/>
        <v>0</v>
      </c>
      <c r="AC50" s="470">
        <f t="shared" si="59"/>
        <v>0</v>
      </c>
      <c r="AE50" s="470">
        <f t="shared" si="27"/>
        <v>0</v>
      </c>
      <c r="AG50" s="475">
        <f t="shared" si="60"/>
        <v>0</v>
      </c>
      <c r="AH50" s="475">
        <f t="shared" si="61"/>
        <v>0</v>
      </c>
      <c r="AI50" s="475">
        <f t="shared" si="62"/>
        <v>0</v>
      </c>
      <c r="AJ50" s="475">
        <f t="shared" si="63"/>
        <v>0</v>
      </c>
      <c r="AL50" s="470">
        <f>BasePop.!M55*BasePop.!Q55</f>
        <v>0</v>
      </c>
      <c r="AM50" s="457"/>
      <c r="AN50" s="536"/>
      <c r="AO50" s="470">
        <f t="shared" si="32"/>
        <v>0</v>
      </c>
      <c r="AP50" s="457"/>
      <c r="AQ50" s="470">
        <f t="shared" si="48"/>
        <v>0</v>
      </c>
      <c r="AR50" s="457"/>
      <c r="AS50" s="470">
        <f t="shared" si="64"/>
        <v>0</v>
      </c>
      <c r="AT50" s="470">
        <f t="shared" si="65"/>
        <v>0</v>
      </c>
      <c r="AU50" s="470">
        <f t="shared" si="66"/>
        <v>0</v>
      </c>
      <c r="AV50" s="470">
        <f t="shared" si="67"/>
        <v>0</v>
      </c>
      <c r="AW50" s="470">
        <f t="shared" si="68"/>
        <v>0</v>
      </c>
      <c r="AX50" s="470">
        <f t="shared" si="69"/>
        <v>0</v>
      </c>
      <c r="AY50" s="457"/>
      <c r="AZ50" s="470">
        <f t="shared" si="70"/>
        <v>0</v>
      </c>
      <c r="BA50" s="470">
        <f t="shared" si="71"/>
        <v>0</v>
      </c>
      <c r="BB50" s="470">
        <f t="shared" si="72"/>
        <v>0</v>
      </c>
      <c r="BC50" s="470">
        <f t="shared" si="73"/>
        <v>0</v>
      </c>
      <c r="BE50" s="475">
        <f t="shared" si="74"/>
        <v>0</v>
      </c>
      <c r="BF50" s="475">
        <f t="shared" si="75"/>
        <v>0</v>
      </c>
      <c r="BG50" s="475">
        <f t="shared" si="76"/>
        <v>0</v>
      </c>
    </row>
    <row r="51" spans="2:59" x14ac:dyDescent="0.2">
      <c r="B51" s="477" t="str">
        <f>IF(BasePop.!B56="","",BasePop.!B56)</f>
        <v/>
      </c>
      <c r="C51" s="453"/>
      <c r="E51" s="470">
        <f>BasePop.!N56*BasePop.!Q56</f>
        <v>0</v>
      </c>
      <c r="F51" s="457"/>
      <c r="G51" s="536"/>
      <c r="H51" s="470">
        <f t="shared" si="47"/>
        <v>0</v>
      </c>
      <c r="I51" s="457"/>
      <c r="J51" s="470">
        <f t="shared" si="14"/>
        <v>0</v>
      </c>
      <c r="K51" s="457"/>
      <c r="L51" s="470">
        <f t="shared" si="77"/>
        <v>0</v>
      </c>
      <c r="M51" s="470">
        <f t="shared" si="49"/>
        <v>0</v>
      </c>
      <c r="N51" s="481"/>
      <c r="O51" s="470">
        <f t="shared" si="16"/>
        <v>0</v>
      </c>
      <c r="P51" s="709"/>
      <c r="Q51" s="481"/>
      <c r="R51" s="470">
        <f t="shared" si="50"/>
        <v>0</v>
      </c>
      <c r="S51" s="470">
        <f t="shared" si="51"/>
        <v>0</v>
      </c>
      <c r="T51" s="481"/>
      <c r="U51" s="470">
        <f t="shared" si="52"/>
        <v>0</v>
      </c>
      <c r="V51" s="470">
        <f t="shared" si="53"/>
        <v>0</v>
      </c>
      <c r="W51" s="470">
        <f t="shared" si="54"/>
        <v>0</v>
      </c>
      <c r="X51" s="470">
        <f t="shared" si="55"/>
        <v>0</v>
      </c>
      <c r="Y51" s="457"/>
      <c r="Z51" s="470">
        <f t="shared" si="56"/>
        <v>0</v>
      </c>
      <c r="AA51" s="470">
        <f t="shared" si="57"/>
        <v>0</v>
      </c>
      <c r="AB51" s="470">
        <f t="shared" si="58"/>
        <v>0</v>
      </c>
      <c r="AC51" s="470">
        <f t="shared" si="59"/>
        <v>0</v>
      </c>
      <c r="AE51" s="470">
        <f t="shared" si="27"/>
        <v>0</v>
      </c>
      <c r="AG51" s="475">
        <f t="shared" si="60"/>
        <v>0</v>
      </c>
      <c r="AH51" s="475">
        <f t="shared" si="61"/>
        <v>0</v>
      </c>
      <c r="AI51" s="475">
        <f t="shared" si="62"/>
        <v>0</v>
      </c>
      <c r="AJ51" s="475">
        <f t="shared" si="63"/>
        <v>0</v>
      </c>
      <c r="AL51" s="470">
        <f>BasePop.!M56*BasePop.!Q56</f>
        <v>0</v>
      </c>
      <c r="AM51" s="457"/>
      <c r="AN51" s="536"/>
      <c r="AO51" s="470">
        <f t="shared" si="32"/>
        <v>0</v>
      </c>
      <c r="AP51" s="457"/>
      <c r="AQ51" s="470">
        <f t="shared" si="48"/>
        <v>0</v>
      </c>
      <c r="AR51" s="457"/>
      <c r="AS51" s="470">
        <f t="shared" si="64"/>
        <v>0</v>
      </c>
      <c r="AT51" s="470">
        <f t="shared" si="65"/>
        <v>0</v>
      </c>
      <c r="AU51" s="470">
        <f t="shared" si="66"/>
        <v>0</v>
      </c>
      <c r="AV51" s="470">
        <f t="shared" si="67"/>
        <v>0</v>
      </c>
      <c r="AW51" s="470">
        <f t="shared" si="68"/>
        <v>0</v>
      </c>
      <c r="AX51" s="470">
        <f t="shared" si="69"/>
        <v>0</v>
      </c>
      <c r="AY51" s="457"/>
      <c r="AZ51" s="470">
        <f t="shared" si="70"/>
        <v>0</v>
      </c>
      <c r="BA51" s="470">
        <f t="shared" si="71"/>
        <v>0</v>
      </c>
      <c r="BB51" s="470">
        <f t="shared" si="72"/>
        <v>0</v>
      </c>
      <c r="BC51" s="470">
        <f t="shared" si="73"/>
        <v>0</v>
      </c>
      <c r="BE51" s="475">
        <f t="shared" si="74"/>
        <v>0</v>
      </c>
      <c r="BF51" s="475">
        <f t="shared" si="75"/>
        <v>0</v>
      </c>
      <c r="BG51" s="475">
        <f t="shared" si="76"/>
        <v>0</v>
      </c>
    </row>
    <row r="52" spans="2:59" x14ac:dyDescent="0.2">
      <c r="B52" s="477" t="str">
        <f>IF(BasePop.!B57="","",BasePop.!B57)</f>
        <v/>
      </c>
      <c r="C52" s="453"/>
      <c r="E52" s="470">
        <f>BasePop.!N57*BasePop.!Q57</f>
        <v>0</v>
      </c>
      <c r="F52" s="457"/>
      <c r="G52" s="536"/>
      <c r="H52" s="470">
        <f t="shared" si="47"/>
        <v>0</v>
      </c>
      <c r="I52" s="457"/>
      <c r="J52" s="470">
        <f t="shared" si="14"/>
        <v>0</v>
      </c>
      <c r="K52" s="457"/>
      <c r="L52" s="470">
        <f t="shared" si="77"/>
        <v>0</v>
      </c>
      <c r="M52" s="470">
        <f t="shared" si="49"/>
        <v>0</v>
      </c>
      <c r="N52" s="481"/>
      <c r="O52" s="470">
        <f t="shared" si="16"/>
        <v>0</v>
      </c>
      <c r="P52" s="709"/>
      <c r="Q52" s="481"/>
      <c r="R52" s="470">
        <f t="shared" si="50"/>
        <v>0</v>
      </c>
      <c r="S52" s="470">
        <f t="shared" si="51"/>
        <v>0</v>
      </c>
      <c r="T52" s="481"/>
      <c r="U52" s="470">
        <f t="shared" si="52"/>
        <v>0</v>
      </c>
      <c r="V52" s="470">
        <f t="shared" si="53"/>
        <v>0</v>
      </c>
      <c r="W52" s="470">
        <f t="shared" si="54"/>
        <v>0</v>
      </c>
      <c r="X52" s="470">
        <f t="shared" si="55"/>
        <v>0</v>
      </c>
      <c r="Y52" s="457"/>
      <c r="Z52" s="470">
        <f t="shared" si="56"/>
        <v>0</v>
      </c>
      <c r="AA52" s="470">
        <f t="shared" si="57"/>
        <v>0</v>
      </c>
      <c r="AB52" s="470">
        <f t="shared" si="58"/>
        <v>0</v>
      </c>
      <c r="AC52" s="470">
        <f t="shared" si="59"/>
        <v>0</v>
      </c>
      <c r="AE52" s="470">
        <f t="shared" si="27"/>
        <v>0</v>
      </c>
      <c r="AG52" s="475">
        <f t="shared" si="60"/>
        <v>0</v>
      </c>
      <c r="AH52" s="475">
        <f t="shared" si="61"/>
        <v>0</v>
      </c>
      <c r="AI52" s="475">
        <f t="shared" si="62"/>
        <v>0</v>
      </c>
      <c r="AJ52" s="475">
        <f t="shared" si="63"/>
        <v>0</v>
      </c>
      <c r="AL52" s="470">
        <f>BasePop.!M57*BasePop.!Q57</f>
        <v>0</v>
      </c>
      <c r="AM52" s="457"/>
      <c r="AN52" s="536"/>
      <c r="AO52" s="470">
        <f t="shared" si="32"/>
        <v>0</v>
      </c>
      <c r="AP52" s="457"/>
      <c r="AQ52" s="470">
        <f t="shared" si="48"/>
        <v>0</v>
      </c>
      <c r="AR52" s="457"/>
      <c r="AS52" s="470">
        <f t="shared" si="64"/>
        <v>0</v>
      </c>
      <c r="AT52" s="470">
        <f t="shared" si="65"/>
        <v>0</v>
      </c>
      <c r="AU52" s="470">
        <f t="shared" si="66"/>
        <v>0</v>
      </c>
      <c r="AV52" s="470">
        <f t="shared" si="67"/>
        <v>0</v>
      </c>
      <c r="AW52" s="470">
        <f t="shared" si="68"/>
        <v>0</v>
      </c>
      <c r="AX52" s="470">
        <f t="shared" si="69"/>
        <v>0</v>
      </c>
      <c r="AY52" s="457"/>
      <c r="AZ52" s="470">
        <f t="shared" si="70"/>
        <v>0</v>
      </c>
      <c r="BA52" s="470">
        <f t="shared" si="71"/>
        <v>0</v>
      </c>
      <c r="BB52" s="470">
        <f t="shared" si="72"/>
        <v>0</v>
      </c>
      <c r="BC52" s="470">
        <f t="shared" si="73"/>
        <v>0</v>
      </c>
      <c r="BE52" s="475">
        <f t="shared" si="74"/>
        <v>0</v>
      </c>
      <c r="BF52" s="475">
        <f t="shared" si="75"/>
        <v>0</v>
      </c>
      <c r="BG52" s="475">
        <f t="shared" si="76"/>
        <v>0</v>
      </c>
    </row>
    <row r="53" spans="2:59" x14ac:dyDescent="0.2">
      <c r="B53" s="477" t="str">
        <f>IF(BasePop.!B58="","",BasePop.!B58)</f>
        <v/>
      </c>
      <c r="C53" s="453"/>
      <c r="E53" s="470">
        <f>BasePop.!N58*BasePop.!Q58</f>
        <v>0</v>
      </c>
      <c r="F53" s="457"/>
      <c r="G53" s="536"/>
      <c r="H53" s="470">
        <f t="shared" si="47"/>
        <v>0</v>
      </c>
      <c r="I53" s="457"/>
      <c r="J53" s="470">
        <f t="shared" si="14"/>
        <v>0</v>
      </c>
      <c r="K53" s="457"/>
      <c r="L53" s="470">
        <f t="shared" si="77"/>
        <v>0</v>
      </c>
      <c r="M53" s="470">
        <f t="shared" si="49"/>
        <v>0</v>
      </c>
      <c r="N53" s="481"/>
      <c r="O53" s="470">
        <f t="shared" si="16"/>
        <v>0</v>
      </c>
      <c r="P53" s="709"/>
      <c r="Q53" s="481"/>
      <c r="R53" s="470">
        <f t="shared" si="50"/>
        <v>0</v>
      </c>
      <c r="S53" s="470">
        <f t="shared" si="51"/>
        <v>0</v>
      </c>
      <c r="T53" s="481"/>
      <c r="U53" s="470">
        <f t="shared" si="52"/>
        <v>0</v>
      </c>
      <c r="V53" s="470">
        <f t="shared" si="53"/>
        <v>0</v>
      </c>
      <c r="W53" s="470">
        <f t="shared" si="54"/>
        <v>0</v>
      </c>
      <c r="X53" s="470">
        <f t="shared" si="55"/>
        <v>0</v>
      </c>
      <c r="Y53" s="457"/>
      <c r="Z53" s="470">
        <f t="shared" si="56"/>
        <v>0</v>
      </c>
      <c r="AA53" s="470">
        <f t="shared" si="57"/>
        <v>0</v>
      </c>
      <c r="AB53" s="470">
        <f t="shared" si="58"/>
        <v>0</v>
      </c>
      <c r="AC53" s="470">
        <f t="shared" si="59"/>
        <v>0</v>
      </c>
      <c r="AE53" s="470">
        <f t="shared" si="27"/>
        <v>0</v>
      </c>
      <c r="AG53" s="475">
        <f t="shared" si="60"/>
        <v>0</v>
      </c>
      <c r="AH53" s="475">
        <f t="shared" si="61"/>
        <v>0</v>
      </c>
      <c r="AI53" s="475">
        <f t="shared" si="62"/>
        <v>0</v>
      </c>
      <c r="AJ53" s="475">
        <f t="shared" si="63"/>
        <v>0</v>
      </c>
      <c r="AL53" s="470">
        <f>BasePop.!M58*BasePop.!Q58</f>
        <v>0</v>
      </c>
      <c r="AM53" s="457"/>
      <c r="AN53" s="536"/>
      <c r="AO53" s="470">
        <f t="shared" si="32"/>
        <v>0</v>
      </c>
      <c r="AP53" s="457"/>
      <c r="AQ53" s="470">
        <f t="shared" si="48"/>
        <v>0</v>
      </c>
      <c r="AR53" s="457"/>
      <c r="AS53" s="470">
        <f t="shared" si="64"/>
        <v>0</v>
      </c>
      <c r="AT53" s="470">
        <f t="shared" si="65"/>
        <v>0</v>
      </c>
      <c r="AU53" s="470">
        <f t="shared" si="66"/>
        <v>0</v>
      </c>
      <c r="AV53" s="470">
        <f t="shared" si="67"/>
        <v>0</v>
      </c>
      <c r="AW53" s="470">
        <f t="shared" si="68"/>
        <v>0</v>
      </c>
      <c r="AX53" s="470">
        <f t="shared" si="69"/>
        <v>0</v>
      </c>
      <c r="AY53" s="457"/>
      <c r="AZ53" s="470">
        <f t="shared" si="70"/>
        <v>0</v>
      </c>
      <c r="BA53" s="470">
        <f t="shared" si="71"/>
        <v>0</v>
      </c>
      <c r="BB53" s="470">
        <f t="shared" si="72"/>
        <v>0</v>
      </c>
      <c r="BC53" s="470">
        <f t="shared" si="73"/>
        <v>0</v>
      </c>
      <c r="BE53" s="475">
        <f t="shared" si="74"/>
        <v>0</v>
      </c>
      <c r="BF53" s="475">
        <f t="shared" si="75"/>
        <v>0</v>
      </c>
      <c r="BG53" s="475">
        <f t="shared" si="76"/>
        <v>0</v>
      </c>
    </row>
    <row r="54" spans="2:59" x14ac:dyDescent="0.2">
      <c r="B54" s="477" t="str">
        <f>IF(BasePop.!B59="","",BasePop.!B59)</f>
        <v/>
      </c>
      <c r="C54" s="453"/>
      <c r="E54" s="470">
        <f>BasePop.!N59*BasePop.!Q59</f>
        <v>0</v>
      </c>
      <c r="F54" s="457"/>
      <c r="G54" s="536"/>
      <c r="H54" s="470">
        <f t="shared" si="47"/>
        <v>0</v>
      </c>
      <c r="I54" s="457"/>
      <c r="J54" s="470">
        <f t="shared" si="14"/>
        <v>0</v>
      </c>
      <c r="K54" s="457"/>
      <c r="L54" s="470">
        <f t="shared" si="77"/>
        <v>0</v>
      </c>
      <c r="M54" s="470">
        <f t="shared" si="49"/>
        <v>0</v>
      </c>
      <c r="N54" s="481"/>
      <c r="O54" s="470">
        <f t="shared" si="16"/>
        <v>0</v>
      </c>
      <c r="P54" s="709"/>
      <c r="Q54" s="481"/>
      <c r="R54" s="470">
        <f t="shared" si="50"/>
        <v>0</v>
      </c>
      <c r="S54" s="470">
        <f t="shared" si="51"/>
        <v>0</v>
      </c>
      <c r="T54" s="481"/>
      <c r="U54" s="470">
        <f t="shared" si="52"/>
        <v>0</v>
      </c>
      <c r="V54" s="470">
        <f t="shared" si="53"/>
        <v>0</v>
      </c>
      <c r="W54" s="470">
        <f t="shared" si="54"/>
        <v>0</v>
      </c>
      <c r="X54" s="470">
        <f t="shared" si="55"/>
        <v>0</v>
      </c>
      <c r="Y54" s="457"/>
      <c r="Z54" s="470">
        <f t="shared" si="56"/>
        <v>0</v>
      </c>
      <c r="AA54" s="470">
        <f t="shared" si="57"/>
        <v>0</v>
      </c>
      <c r="AB54" s="470">
        <f t="shared" si="58"/>
        <v>0</v>
      </c>
      <c r="AC54" s="470">
        <f t="shared" si="59"/>
        <v>0</v>
      </c>
      <c r="AE54" s="470">
        <f t="shared" si="27"/>
        <v>0</v>
      </c>
      <c r="AG54" s="475">
        <f t="shared" si="60"/>
        <v>0</v>
      </c>
      <c r="AH54" s="475">
        <f t="shared" si="61"/>
        <v>0</v>
      </c>
      <c r="AI54" s="475">
        <f t="shared" si="62"/>
        <v>0</v>
      </c>
      <c r="AJ54" s="475">
        <f t="shared" si="63"/>
        <v>0</v>
      </c>
      <c r="AL54" s="470">
        <f>BasePop.!M59*BasePop.!Q59</f>
        <v>0</v>
      </c>
      <c r="AM54" s="457"/>
      <c r="AN54" s="536"/>
      <c r="AO54" s="470">
        <f t="shared" si="32"/>
        <v>0</v>
      </c>
      <c r="AP54" s="457"/>
      <c r="AQ54" s="470">
        <f t="shared" si="48"/>
        <v>0</v>
      </c>
      <c r="AR54" s="457"/>
      <c r="AS54" s="470">
        <f t="shared" si="64"/>
        <v>0</v>
      </c>
      <c r="AT54" s="470">
        <f t="shared" si="65"/>
        <v>0</v>
      </c>
      <c r="AU54" s="470">
        <f t="shared" si="66"/>
        <v>0</v>
      </c>
      <c r="AV54" s="470">
        <f t="shared" si="67"/>
        <v>0</v>
      </c>
      <c r="AW54" s="470">
        <f t="shared" si="68"/>
        <v>0</v>
      </c>
      <c r="AX54" s="470">
        <f t="shared" si="69"/>
        <v>0</v>
      </c>
      <c r="AY54" s="457"/>
      <c r="AZ54" s="470">
        <f t="shared" si="70"/>
        <v>0</v>
      </c>
      <c r="BA54" s="470">
        <f t="shared" si="71"/>
        <v>0</v>
      </c>
      <c r="BB54" s="470">
        <f t="shared" si="72"/>
        <v>0</v>
      </c>
      <c r="BC54" s="470">
        <f t="shared" si="73"/>
        <v>0</v>
      </c>
      <c r="BE54" s="475">
        <f t="shared" si="74"/>
        <v>0</v>
      </c>
      <c r="BF54" s="475">
        <f t="shared" si="75"/>
        <v>0</v>
      </c>
      <c r="BG54" s="475">
        <f t="shared" si="76"/>
        <v>0</v>
      </c>
    </row>
    <row r="55" spans="2:59" x14ac:dyDescent="0.2">
      <c r="B55" s="477" t="str">
        <f>IF(BasePop.!B60="","",BasePop.!B60)</f>
        <v/>
      </c>
      <c r="C55" s="453"/>
      <c r="E55" s="470">
        <f>BasePop.!N60*BasePop.!Q60</f>
        <v>0</v>
      </c>
      <c r="F55" s="457"/>
      <c r="G55" s="536"/>
      <c r="H55" s="470">
        <f t="shared" si="47"/>
        <v>0</v>
      </c>
      <c r="I55" s="457"/>
      <c r="J55" s="470">
        <f t="shared" si="14"/>
        <v>0</v>
      </c>
      <c r="K55" s="457"/>
      <c r="L55" s="470">
        <f t="shared" si="77"/>
        <v>0</v>
      </c>
      <c r="M55" s="470">
        <f t="shared" si="49"/>
        <v>0</v>
      </c>
      <c r="N55" s="481"/>
      <c r="O55" s="470">
        <f t="shared" si="16"/>
        <v>0</v>
      </c>
      <c r="P55" s="709"/>
      <c r="Q55" s="481"/>
      <c r="R55" s="470">
        <f t="shared" si="50"/>
        <v>0</v>
      </c>
      <c r="S55" s="470">
        <f t="shared" si="51"/>
        <v>0</v>
      </c>
      <c r="T55" s="481"/>
      <c r="U55" s="470">
        <f t="shared" si="52"/>
        <v>0</v>
      </c>
      <c r="V55" s="470">
        <f t="shared" si="53"/>
        <v>0</v>
      </c>
      <c r="W55" s="470">
        <f t="shared" si="54"/>
        <v>0</v>
      </c>
      <c r="X55" s="470">
        <f t="shared" si="55"/>
        <v>0</v>
      </c>
      <c r="Y55" s="457"/>
      <c r="Z55" s="470">
        <f t="shared" si="56"/>
        <v>0</v>
      </c>
      <c r="AA55" s="470">
        <f t="shared" si="57"/>
        <v>0</v>
      </c>
      <c r="AB55" s="470">
        <f t="shared" si="58"/>
        <v>0</v>
      </c>
      <c r="AC55" s="470">
        <f t="shared" si="59"/>
        <v>0</v>
      </c>
      <c r="AE55" s="470">
        <f t="shared" si="27"/>
        <v>0</v>
      </c>
      <c r="AG55" s="475">
        <f t="shared" si="60"/>
        <v>0</v>
      </c>
      <c r="AH55" s="475">
        <f t="shared" si="61"/>
        <v>0</v>
      </c>
      <c r="AI55" s="475">
        <f t="shared" si="62"/>
        <v>0</v>
      </c>
      <c r="AJ55" s="475">
        <f t="shared" si="63"/>
        <v>0</v>
      </c>
      <c r="AL55" s="470">
        <f>BasePop.!M60*BasePop.!Q60</f>
        <v>0</v>
      </c>
      <c r="AM55" s="457"/>
      <c r="AN55" s="536"/>
      <c r="AO55" s="470">
        <f t="shared" si="32"/>
        <v>0</v>
      </c>
      <c r="AP55" s="457"/>
      <c r="AQ55" s="470">
        <f t="shared" si="48"/>
        <v>0</v>
      </c>
      <c r="AR55" s="457"/>
      <c r="AS55" s="470">
        <f t="shared" si="64"/>
        <v>0</v>
      </c>
      <c r="AT55" s="470">
        <f t="shared" si="65"/>
        <v>0</v>
      </c>
      <c r="AU55" s="470">
        <f t="shared" si="66"/>
        <v>0</v>
      </c>
      <c r="AV55" s="470">
        <f t="shared" si="67"/>
        <v>0</v>
      </c>
      <c r="AW55" s="470">
        <f t="shared" si="68"/>
        <v>0</v>
      </c>
      <c r="AX55" s="470">
        <f t="shared" si="69"/>
        <v>0</v>
      </c>
      <c r="AY55" s="457"/>
      <c r="AZ55" s="470">
        <f t="shared" si="70"/>
        <v>0</v>
      </c>
      <c r="BA55" s="470">
        <f t="shared" si="71"/>
        <v>0</v>
      </c>
      <c r="BB55" s="470">
        <f t="shared" si="72"/>
        <v>0</v>
      </c>
      <c r="BC55" s="470">
        <f t="shared" si="73"/>
        <v>0</v>
      </c>
      <c r="BE55" s="475">
        <f t="shared" si="74"/>
        <v>0</v>
      </c>
      <c r="BF55" s="475">
        <f t="shared" si="75"/>
        <v>0</v>
      </c>
      <c r="BG55" s="475">
        <f t="shared" si="76"/>
        <v>0</v>
      </c>
    </row>
    <row r="56" spans="2:59" x14ac:dyDescent="0.2">
      <c r="B56" s="477" t="str">
        <f>IF(BasePop.!B61="","",BasePop.!B61)</f>
        <v/>
      </c>
      <c r="C56" s="453"/>
      <c r="E56" s="470">
        <f>BasePop.!N61*BasePop.!Q61</f>
        <v>0</v>
      </c>
      <c r="F56" s="457"/>
      <c r="G56" s="536"/>
      <c r="H56" s="470">
        <f t="shared" si="47"/>
        <v>0</v>
      </c>
      <c r="I56" s="457"/>
      <c r="J56" s="470">
        <f t="shared" si="14"/>
        <v>0</v>
      </c>
      <c r="K56" s="457"/>
      <c r="L56" s="470">
        <f t="shared" si="77"/>
        <v>0</v>
      </c>
      <c r="M56" s="470">
        <f t="shared" si="49"/>
        <v>0</v>
      </c>
      <c r="N56" s="481"/>
      <c r="O56" s="470">
        <f t="shared" si="16"/>
        <v>0</v>
      </c>
      <c r="P56" s="709"/>
      <c r="Q56" s="481"/>
      <c r="R56" s="470">
        <f t="shared" si="50"/>
        <v>0</v>
      </c>
      <c r="S56" s="470">
        <f t="shared" si="51"/>
        <v>0</v>
      </c>
      <c r="T56" s="481"/>
      <c r="U56" s="470">
        <f t="shared" si="52"/>
        <v>0</v>
      </c>
      <c r="V56" s="470">
        <f t="shared" si="53"/>
        <v>0</v>
      </c>
      <c r="W56" s="470">
        <f t="shared" si="54"/>
        <v>0</v>
      </c>
      <c r="X56" s="470">
        <f t="shared" si="55"/>
        <v>0</v>
      </c>
      <c r="Y56" s="457"/>
      <c r="Z56" s="470">
        <f t="shared" si="56"/>
        <v>0</v>
      </c>
      <c r="AA56" s="470">
        <f t="shared" si="57"/>
        <v>0</v>
      </c>
      <c r="AB56" s="470">
        <f t="shared" si="58"/>
        <v>0</v>
      </c>
      <c r="AC56" s="470">
        <f t="shared" si="59"/>
        <v>0</v>
      </c>
      <c r="AE56" s="470">
        <f t="shared" si="27"/>
        <v>0</v>
      </c>
      <c r="AG56" s="475">
        <f t="shared" si="60"/>
        <v>0</v>
      </c>
      <c r="AH56" s="475">
        <f t="shared" si="61"/>
        <v>0</v>
      </c>
      <c r="AI56" s="475">
        <f t="shared" si="62"/>
        <v>0</v>
      </c>
      <c r="AJ56" s="475">
        <f t="shared" si="63"/>
        <v>0</v>
      </c>
      <c r="AL56" s="470">
        <f>BasePop.!M61*BasePop.!Q61</f>
        <v>0</v>
      </c>
      <c r="AM56" s="457"/>
      <c r="AN56" s="536"/>
      <c r="AO56" s="470">
        <f t="shared" si="32"/>
        <v>0</v>
      </c>
      <c r="AP56" s="457"/>
      <c r="AQ56" s="470">
        <f t="shared" si="48"/>
        <v>0</v>
      </c>
      <c r="AR56" s="457"/>
      <c r="AS56" s="470">
        <f t="shared" si="64"/>
        <v>0</v>
      </c>
      <c r="AT56" s="470">
        <f t="shared" si="65"/>
        <v>0</v>
      </c>
      <c r="AU56" s="470">
        <f t="shared" si="66"/>
        <v>0</v>
      </c>
      <c r="AV56" s="470">
        <f t="shared" si="67"/>
        <v>0</v>
      </c>
      <c r="AW56" s="470">
        <f t="shared" si="68"/>
        <v>0</v>
      </c>
      <c r="AX56" s="470">
        <f t="shared" si="69"/>
        <v>0</v>
      </c>
      <c r="AY56" s="457"/>
      <c r="AZ56" s="470">
        <f t="shared" si="70"/>
        <v>0</v>
      </c>
      <c r="BA56" s="470">
        <f t="shared" si="71"/>
        <v>0</v>
      </c>
      <c r="BB56" s="470">
        <f t="shared" si="72"/>
        <v>0</v>
      </c>
      <c r="BC56" s="470">
        <f t="shared" si="73"/>
        <v>0</v>
      </c>
      <c r="BE56" s="475">
        <f t="shared" si="74"/>
        <v>0</v>
      </c>
      <c r="BF56" s="475">
        <f t="shared" si="75"/>
        <v>0</v>
      </c>
      <c r="BG56" s="475">
        <f t="shared" si="76"/>
        <v>0</v>
      </c>
    </row>
    <row r="57" spans="2:59" x14ac:dyDescent="0.2">
      <c r="B57" s="477" t="str">
        <f>IF(BasePop.!B62="","",BasePop.!B62)</f>
        <v/>
      </c>
      <c r="C57" s="453"/>
      <c r="E57" s="470">
        <f>BasePop.!N62*BasePop.!Q62</f>
        <v>0</v>
      </c>
      <c r="F57" s="457"/>
      <c r="G57" s="536"/>
      <c r="H57" s="470">
        <f t="shared" si="47"/>
        <v>0</v>
      </c>
      <c r="I57" s="457"/>
      <c r="J57" s="470">
        <f t="shared" si="14"/>
        <v>0</v>
      </c>
      <c r="K57" s="457"/>
      <c r="L57" s="470">
        <f t="shared" si="77"/>
        <v>0</v>
      </c>
      <c r="M57" s="470">
        <f t="shared" si="49"/>
        <v>0</v>
      </c>
      <c r="N57" s="481"/>
      <c r="O57" s="470">
        <f t="shared" si="16"/>
        <v>0</v>
      </c>
      <c r="P57" s="709"/>
      <c r="Q57" s="481"/>
      <c r="R57" s="470">
        <f t="shared" si="50"/>
        <v>0</v>
      </c>
      <c r="S57" s="470">
        <f t="shared" si="51"/>
        <v>0</v>
      </c>
      <c r="T57" s="481"/>
      <c r="U57" s="470">
        <f t="shared" si="52"/>
        <v>0</v>
      </c>
      <c r="V57" s="470">
        <f t="shared" si="53"/>
        <v>0</v>
      </c>
      <c r="W57" s="470">
        <f t="shared" si="54"/>
        <v>0</v>
      </c>
      <c r="X57" s="470">
        <f t="shared" si="55"/>
        <v>0</v>
      </c>
      <c r="Y57" s="457"/>
      <c r="Z57" s="470">
        <f t="shared" si="56"/>
        <v>0</v>
      </c>
      <c r="AA57" s="470">
        <f t="shared" si="57"/>
        <v>0</v>
      </c>
      <c r="AB57" s="470">
        <f t="shared" si="58"/>
        <v>0</v>
      </c>
      <c r="AC57" s="470">
        <f t="shared" si="59"/>
        <v>0</v>
      </c>
      <c r="AE57" s="470">
        <f t="shared" si="27"/>
        <v>0</v>
      </c>
      <c r="AG57" s="475">
        <f t="shared" si="28"/>
        <v>0</v>
      </c>
      <c r="AH57" s="475">
        <f t="shared" si="29"/>
        <v>0</v>
      </c>
      <c r="AI57" s="475">
        <f t="shared" si="30"/>
        <v>0</v>
      </c>
      <c r="AJ57" s="475">
        <f t="shared" si="31"/>
        <v>0</v>
      </c>
      <c r="AL57" s="470">
        <f>BasePop.!M62*BasePop.!Q62</f>
        <v>0</v>
      </c>
      <c r="AM57" s="457"/>
      <c r="AN57" s="536"/>
      <c r="AO57" s="470">
        <f t="shared" si="32"/>
        <v>0</v>
      </c>
      <c r="AP57" s="457"/>
      <c r="AQ57" s="470">
        <f t="shared" si="48"/>
        <v>0</v>
      </c>
      <c r="AR57" s="457"/>
      <c r="AS57" s="470">
        <f t="shared" si="64"/>
        <v>0</v>
      </c>
      <c r="AT57" s="470">
        <f t="shared" si="65"/>
        <v>0</v>
      </c>
      <c r="AU57" s="470">
        <f t="shared" si="66"/>
        <v>0</v>
      </c>
      <c r="AV57" s="470">
        <f t="shared" si="67"/>
        <v>0</v>
      </c>
      <c r="AW57" s="470">
        <f t="shared" si="68"/>
        <v>0</v>
      </c>
      <c r="AX57" s="470">
        <f t="shared" si="69"/>
        <v>0</v>
      </c>
      <c r="AY57" s="457"/>
      <c r="AZ57" s="470">
        <f t="shared" si="40"/>
        <v>0</v>
      </c>
      <c r="BA57" s="470">
        <f t="shared" si="41"/>
        <v>0</v>
      </c>
      <c r="BB57" s="470">
        <f t="shared" si="42"/>
        <v>0</v>
      </c>
      <c r="BC57" s="470">
        <f t="shared" si="43"/>
        <v>0</v>
      </c>
      <c r="BE57" s="475">
        <f t="shared" si="44"/>
        <v>0</v>
      </c>
      <c r="BF57" s="475">
        <f t="shared" si="45"/>
        <v>0</v>
      </c>
      <c r="BG57" s="475">
        <f t="shared" si="46"/>
        <v>0</v>
      </c>
    </row>
    <row r="58" spans="2:59" x14ac:dyDescent="0.2">
      <c r="B58" s="477" t="str">
        <f>IF(BasePop.!B63="","",BasePop.!B63)</f>
        <v/>
      </c>
      <c r="C58" s="453"/>
      <c r="E58" s="470">
        <f>BasePop.!N63*BasePop.!Q63</f>
        <v>0</v>
      </c>
      <c r="F58" s="457"/>
      <c r="G58" s="536"/>
      <c r="H58" s="470">
        <f t="shared" si="47"/>
        <v>0</v>
      </c>
      <c r="I58" s="457"/>
      <c r="J58" s="470">
        <f t="shared" si="14"/>
        <v>0</v>
      </c>
      <c r="K58" s="457"/>
      <c r="L58" s="470">
        <f t="shared" si="77"/>
        <v>0</v>
      </c>
      <c r="M58" s="470">
        <f t="shared" si="15"/>
        <v>0</v>
      </c>
      <c r="N58" s="481"/>
      <c r="O58" s="470">
        <f t="shared" si="16"/>
        <v>0</v>
      </c>
      <c r="P58" s="709"/>
      <c r="Q58" s="481"/>
      <c r="R58" s="470">
        <f t="shared" si="17"/>
        <v>0</v>
      </c>
      <c r="S58" s="470">
        <f t="shared" si="18"/>
        <v>0</v>
      </c>
      <c r="T58" s="481"/>
      <c r="U58" s="470">
        <f t="shared" si="19"/>
        <v>0</v>
      </c>
      <c r="V58" s="470">
        <f t="shared" si="20"/>
        <v>0</v>
      </c>
      <c r="W58" s="470">
        <f t="shared" si="21"/>
        <v>0</v>
      </c>
      <c r="X58" s="470">
        <f t="shared" si="22"/>
        <v>0</v>
      </c>
      <c r="Y58" s="457"/>
      <c r="Z58" s="470">
        <f t="shared" si="23"/>
        <v>0</v>
      </c>
      <c r="AA58" s="470">
        <f t="shared" si="24"/>
        <v>0</v>
      </c>
      <c r="AB58" s="470">
        <f t="shared" si="25"/>
        <v>0</v>
      </c>
      <c r="AC58" s="470">
        <f t="shared" si="26"/>
        <v>0</v>
      </c>
      <c r="AE58" s="470">
        <f t="shared" si="27"/>
        <v>0</v>
      </c>
      <c r="AG58" s="475">
        <f t="shared" si="28"/>
        <v>0</v>
      </c>
      <c r="AH58" s="475">
        <f t="shared" si="29"/>
        <v>0</v>
      </c>
      <c r="AI58" s="475">
        <f t="shared" si="30"/>
        <v>0</v>
      </c>
      <c r="AJ58" s="475">
        <f t="shared" si="31"/>
        <v>0</v>
      </c>
      <c r="AL58" s="470">
        <f>BasePop.!M63*BasePop.!Q63</f>
        <v>0</v>
      </c>
      <c r="AM58" s="457"/>
      <c r="AN58" s="536"/>
      <c r="AO58" s="470">
        <f t="shared" si="32"/>
        <v>0</v>
      </c>
      <c r="AP58" s="457"/>
      <c r="AQ58" s="470">
        <f t="shared" si="48"/>
        <v>0</v>
      </c>
      <c r="AR58" s="457"/>
      <c r="AS58" s="470">
        <f t="shared" si="34"/>
        <v>0</v>
      </c>
      <c r="AT58" s="470">
        <f t="shared" si="35"/>
        <v>0</v>
      </c>
      <c r="AU58" s="470">
        <f t="shared" si="36"/>
        <v>0</v>
      </c>
      <c r="AV58" s="470">
        <f t="shared" si="37"/>
        <v>0</v>
      </c>
      <c r="AW58" s="470">
        <f t="shared" si="38"/>
        <v>0</v>
      </c>
      <c r="AX58" s="470">
        <f t="shared" si="39"/>
        <v>0</v>
      </c>
      <c r="AY58" s="457"/>
      <c r="AZ58" s="470">
        <f t="shared" si="40"/>
        <v>0</v>
      </c>
      <c r="BA58" s="470">
        <f t="shared" si="41"/>
        <v>0</v>
      </c>
      <c r="BB58" s="470">
        <f t="shared" si="42"/>
        <v>0</v>
      </c>
      <c r="BC58" s="470">
        <f t="shared" si="43"/>
        <v>0</v>
      </c>
      <c r="BE58" s="475">
        <f t="shared" si="44"/>
        <v>0</v>
      </c>
      <c r="BF58" s="475">
        <f t="shared" si="45"/>
        <v>0</v>
      </c>
      <c r="BG58" s="475">
        <f t="shared" si="46"/>
        <v>0</v>
      </c>
    </row>
    <row r="59" spans="2:59" x14ac:dyDescent="0.2">
      <c r="B59" s="477" t="str">
        <f>IF(BasePop.!B64="","",BasePop.!B64)</f>
        <v/>
      </c>
      <c r="C59" s="453"/>
      <c r="E59" s="470">
        <f>BasePop.!N64*BasePop.!Q64</f>
        <v>0</v>
      </c>
      <c r="F59" s="457"/>
      <c r="G59" s="536"/>
      <c r="H59" s="470">
        <f t="shared" si="47"/>
        <v>0</v>
      </c>
      <c r="I59" s="457"/>
      <c r="J59" s="470">
        <f t="shared" si="14"/>
        <v>0</v>
      </c>
      <c r="K59" s="457"/>
      <c r="L59" s="470">
        <f t="shared" si="77"/>
        <v>0</v>
      </c>
      <c r="M59" s="470">
        <f t="shared" si="15"/>
        <v>0</v>
      </c>
      <c r="N59" s="481"/>
      <c r="O59" s="470">
        <f t="shared" si="16"/>
        <v>0</v>
      </c>
      <c r="P59" s="709"/>
      <c r="Q59" s="481"/>
      <c r="R59" s="470">
        <f t="shared" si="17"/>
        <v>0</v>
      </c>
      <c r="S59" s="470">
        <f t="shared" si="18"/>
        <v>0</v>
      </c>
      <c r="T59" s="481"/>
      <c r="U59" s="470">
        <f t="shared" si="19"/>
        <v>0</v>
      </c>
      <c r="V59" s="470">
        <f t="shared" si="20"/>
        <v>0</v>
      </c>
      <c r="W59" s="470">
        <f t="shared" si="21"/>
        <v>0</v>
      </c>
      <c r="X59" s="470">
        <f t="shared" si="22"/>
        <v>0</v>
      </c>
      <c r="Y59" s="457"/>
      <c r="Z59" s="470">
        <f t="shared" si="23"/>
        <v>0</v>
      </c>
      <c r="AA59" s="470">
        <f t="shared" si="24"/>
        <v>0</v>
      </c>
      <c r="AB59" s="470">
        <f t="shared" si="25"/>
        <v>0</v>
      </c>
      <c r="AC59" s="470">
        <f t="shared" si="26"/>
        <v>0</v>
      </c>
      <c r="AE59" s="470">
        <f t="shared" si="27"/>
        <v>0</v>
      </c>
      <c r="AG59" s="475">
        <f t="shared" si="28"/>
        <v>0</v>
      </c>
      <c r="AH59" s="475">
        <f t="shared" si="29"/>
        <v>0</v>
      </c>
      <c r="AI59" s="475">
        <f t="shared" si="30"/>
        <v>0</v>
      </c>
      <c r="AJ59" s="475">
        <f t="shared" si="31"/>
        <v>0</v>
      </c>
      <c r="AL59" s="470">
        <f>BasePop.!M64*BasePop.!Q64</f>
        <v>0</v>
      </c>
      <c r="AM59" s="457"/>
      <c r="AN59" s="536"/>
      <c r="AO59" s="470">
        <f t="shared" si="32"/>
        <v>0</v>
      </c>
      <c r="AP59" s="457"/>
      <c r="AQ59" s="470">
        <f t="shared" si="48"/>
        <v>0</v>
      </c>
      <c r="AR59" s="457"/>
      <c r="AS59" s="470">
        <f t="shared" si="34"/>
        <v>0</v>
      </c>
      <c r="AT59" s="470">
        <f t="shared" si="35"/>
        <v>0</v>
      </c>
      <c r="AU59" s="470">
        <f t="shared" si="36"/>
        <v>0</v>
      </c>
      <c r="AV59" s="470">
        <f t="shared" si="37"/>
        <v>0</v>
      </c>
      <c r="AW59" s="470">
        <f t="shared" si="38"/>
        <v>0</v>
      </c>
      <c r="AX59" s="470">
        <f t="shared" si="39"/>
        <v>0</v>
      </c>
      <c r="AY59" s="457"/>
      <c r="AZ59" s="470">
        <f t="shared" si="40"/>
        <v>0</v>
      </c>
      <c r="BA59" s="470">
        <f t="shared" si="41"/>
        <v>0</v>
      </c>
      <c r="BB59" s="470">
        <f t="shared" si="42"/>
        <v>0</v>
      </c>
      <c r="BC59" s="470">
        <f t="shared" si="43"/>
        <v>0</v>
      </c>
      <c r="BE59" s="475">
        <f t="shared" si="44"/>
        <v>0</v>
      </c>
      <c r="BF59" s="475">
        <f t="shared" si="45"/>
        <v>0</v>
      </c>
      <c r="BG59" s="475">
        <f t="shared" si="46"/>
        <v>0</v>
      </c>
    </row>
    <row r="60" spans="2:59" x14ac:dyDescent="0.2">
      <c r="B60" s="477" t="str">
        <f>IF(BasePop.!B65="","",BasePop.!B65)</f>
        <v/>
      </c>
      <c r="C60" s="453"/>
      <c r="E60" s="470">
        <f>BasePop.!N65*BasePop.!Q65</f>
        <v>0</v>
      </c>
      <c r="F60" s="457"/>
      <c r="G60" s="536"/>
      <c r="H60" s="470">
        <f t="shared" si="47"/>
        <v>0</v>
      </c>
      <c r="I60" s="457"/>
      <c r="J60" s="470">
        <f t="shared" si="14"/>
        <v>0</v>
      </c>
      <c r="K60" s="457"/>
      <c r="L60" s="470">
        <f t="shared" si="77"/>
        <v>0</v>
      </c>
      <c r="M60" s="470">
        <f t="shared" si="15"/>
        <v>0</v>
      </c>
      <c r="N60" s="481"/>
      <c r="O60" s="470">
        <f t="shared" si="16"/>
        <v>0</v>
      </c>
      <c r="P60" s="709"/>
      <c r="Q60" s="481"/>
      <c r="R60" s="470">
        <f t="shared" si="17"/>
        <v>0</v>
      </c>
      <c r="S60" s="470">
        <f t="shared" si="18"/>
        <v>0</v>
      </c>
      <c r="T60" s="481"/>
      <c r="U60" s="470">
        <f t="shared" si="19"/>
        <v>0</v>
      </c>
      <c r="V60" s="470">
        <f t="shared" si="20"/>
        <v>0</v>
      </c>
      <c r="W60" s="470">
        <f t="shared" si="21"/>
        <v>0</v>
      </c>
      <c r="X60" s="470">
        <f t="shared" si="22"/>
        <v>0</v>
      </c>
      <c r="Y60" s="457"/>
      <c r="Z60" s="470">
        <f t="shared" si="23"/>
        <v>0</v>
      </c>
      <c r="AA60" s="470">
        <f t="shared" si="24"/>
        <v>0</v>
      </c>
      <c r="AB60" s="470">
        <f t="shared" si="25"/>
        <v>0</v>
      </c>
      <c r="AC60" s="470">
        <f t="shared" si="26"/>
        <v>0</v>
      </c>
      <c r="AE60" s="470">
        <f t="shared" si="27"/>
        <v>0</v>
      </c>
      <c r="AG60" s="475">
        <f t="shared" si="28"/>
        <v>0</v>
      </c>
      <c r="AH60" s="475">
        <f t="shared" si="29"/>
        <v>0</v>
      </c>
      <c r="AI60" s="475">
        <f t="shared" si="30"/>
        <v>0</v>
      </c>
      <c r="AJ60" s="475">
        <f t="shared" si="31"/>
        <v>0</v>
      </c>
      <c r="AL60" s="470">
        <f>BasePop.!M65*BasePop.!Q65</f>
        <v>0</v>
      </c>
      <c r="AM60" s="457"/>
      <c r="AN60" s="536"/>
      <c r="AO60" s="470">
        <f t="shared" si="32"/>
        <v>0</v>
      </c>
      <c r="AP60" s="457"/>
      <c r="AQ60" s="470">
        <f t="shared" si="48"/>
        <v>0</v>
      </c>
      <c r="AR60" s="457"/>
      <c r="AS60" s="470">
        <f t="shared" si="34"/>
        <v>0</v>
      </c>
      <c r="AT60" s="470">
        <f t="shared" si="35"/>
        <v>0</v>
      </c>
      <c r="AU60" s="470">
        <f t="shared" si="36"/>
        <v>0</v>
      </c>
      <c r="AV60" s="470">
        <f t="shared" si="37"/>
        <v>0</v>
      </c>
      <c r="AW60" s="470">
        <f t="shared" si="38"/>
        <v>0</v>
      </c>
      <c r="AX60" s="470">
        <f t="shared" si="39"/>
        <v>0</v>
      </c>
      <c r="AY60" s="457"/>
      <c r="AZ60" s="470">
        <f t="shared" si="40"/>
        <v>0</v>
      </c>
      <c r="BA60" s="470">
        <f t="shared" si="41"/>
        <v>0</v>
      </c>
      <c r="BB60" s="470">
        <f t="shared" si="42"/>
        <v>0</v>
      </c>
      <c r="BC60" s="470">
        <f t="shared" si="43"/>
        <v>0</v>
      </c>
      <c r="BE60" s="475">
        <f t="shared" si="44"/>
        <v>0</v>
      </c>
      <c r="BF60" s="475">
        <f t="shared" si="45"/>
        <v>0</v>
      </c>
      <c r="BG60" s="475">
        <f t="shared" si="46"/>
        <v>0</v>
      </c>
    </row>
    <row r="61" spans="2:59" x14ac:dyDescent="0.2">
      <c r="B61" s="477" t="str">
        <f>IF(BasePop.!B66="","",BasePop.!B66)</f>
        <v/>
      </c>
      <c r="C61" s="453"/>
      <c r="E61" s="470">
        <f>BasePop.!N66*BasePop.!Q66</f>
        <v>0</v>
      </c>
      <c r="F61" s="457"/>
      <c r="G61" s="536"/>
      <c r="H61" s="470">
        <f t="shared" si="47"/>
        <v>0</v>
      </c>
      <c r="I61" s="457"/>
      <c r="J61" s="470">
        <f t="shared" si="14"/>
        <v>0</v>
      </c>
      <c r="K61" s="457"/>
      <c r="L61" s="470">
        <f t="shared" si="77"/>
        <v>0</v>
      </c>
      <c r="M61" s="470">
        <f t="shared" si="15"/>
        <v>0</v>
      </c>
      <c r="N61" s="481"/>
      <c r="O61" s="470">
        <f t="shared" si="16"/>
        <v>0</v>
      </c>
      <c r="P61" s="709"/>
      <c r="Q61" s="481"/>
      <c r="R61" s="470">
        <f t="shared" si="17"/>
        <v>0</v>
      </c>
      <c r="S61" s="470">
        <f t="shared" si="18"/>
        <v>0</v>
      </c>
      <c r="T61" s="481"/>
      <c r="U61" s="470">
        <f t="shared" si="19"/>
        <v>0</v>
      </c>
      <c r="V61" s="470">
        <f t="shared" si="20"/>
        <v>0</v>
      </c>
      <c r="W61" s="470">
        <f t="shared" si="21"/>
        <v>0</v>
      </c>
      <c r="X61" s="470">
        <f t="shared" si="22"/>
        <v>0</v>
      </c>
      <c r="Y61" s="457"/>
      <c r="Z61" s="470">
        <f t="shared" si="23"/>
        <v>0</v>
      </c>
      <c r="AA61" s="470">
        <f t="shared" si="24"/>
        <v>0</v>
      </c>
      <c r="AB61" s="470">
        <f t="shared" si="25"/>
        <v>0</v>
      </c>
      <c r="AC61" s="470">
        <f t="shared" si="26"/>
        <v>0</v>
      </c>
      <c r="AE61" s="470">
        <f t="shared" si="27"/>
        <v>0</v>
      </c>
      <c r="AG61" s="475">
        <f t="shared" si="28"/>
        <v>0</v>
      </c>
      <c r="AH61" s="475">
        <f t="shared" si="29"/>
        <v>0</v>
      </c>
      <c r="AI61" s="475">
        <f t="shared" si="30"/>
        <v>0</v>
      </c>
      <c r="AJ61" s="475">
        <f t="shared" si="31"/>
        <v>0</v>
      </c>
      <c r="AL61" s="470">
        <f>BasePop.!M66*BasePop.!Q66</f>
        <v>0</v>
      </c>
      <c r="AM61" s="457"/>
      <c r="AN61" s="536"/>
      <c r="AO61" s="470">
        <f t="shared" si="32"/>
        <v>0</v>
      </c>
      <c r="AP61" s="457"/>
      <c r="AQ61" s="470">
        <f t="shared" si="48"/>
        <v>0</v>
      </c>
      <c r="AR61" s="457"/>
      <c r="AS61" s="470">
        <f t="shared" si="34"/>
        <v>0</v>
      </c>
      <c r="AT61" s="470">
        <f t="shared" si="35"/>
        <v>0</v>
      </c>
      <c r="AU61" s="470">
        <f t="shared" si="36"/>
        <v>0</v>
      </c>
      <c r="AV61" s="470">
        <f t="shared" si="37"/>
        <v>0</v>
      </c>
      <c r="AW61" s="470">
        <f t="shared" si="38"/>
        <v>0</v>
      </c>
      <c r="AX61" s="470">
        <f t="shared" si="39"/>
        <v>0</v>
      </c>
      <c r="AY61" s="457"/>
      <c r="AZ61" s="470">
        <f t="shared" si="40"/>
        <v>0</v>
      </c>
      <c r="BA61" s="470">
        <f t="shared" si="41"/>
        <v>0</v>
      </c>
      <c r="BB61" s="470">
        <f t="shared" si="42"/>
        <v>0</v>
      </c>
      <c r="BC61" s="470">
        <f t="shared" si="43"/>
        <v>0</v>
      </c>
      <c r="BE61" s="475">
        <f t="shared" si="44"/>
        <v>0</v>
      </c>
      <c r="BF61" s="475">
        <f t="shared" si="45"/>
        <v>0</v>
      </c>
      <c r="BG61" s="475">
        <f t="shared" si="46"/>
        <v>0</v>
      </c>
    </row>
    <row r="62" spans="2:59" x14ac:dyDescent="0.2">
      <c r="B62" s="477" t="str">
        <f>IF(BasePop.!B67="","",BasePop.!B67)</f>
        <v/>
      </c>
      <c r="C62" s="453"/>
      <c r="E62" s="470">
        <f>BasePop.!N67*BasePop.!Q67</f>
        <v>0</v>
      </c>
      <c r="F62" s="457"/>
      <c r="G62" s="536"/>
      <c r="H62" s="470">
        <f t="shared" si="47"/>
        <v>0</v>
      </c>
      <c r="I62" s="457"/>
      <c r="J62" s="470">
        <f t="shared" si="14"/>
        <v>0</v>
      </c>
      <c r="K62" s="457"/>
      <c r="L62" s="470">
        <f t="shared" si="77"/>
        <v>0</v>
      </c>
      <c r="M62" s="470">
        <f t="shared" si="15"/>
        <v>0</v>
      </c>
      <c r="N62" s="481"/>
      <c r="O62" s="470">
        <f t="shared" si="16"/>
        <v>0</v>
      </c>
      <c r="P62" s="709"/>
      <c r="Q62" s="481"/>
      <c r="R62" s="470">
        <f t="shared" si="17"/>
        <v>0</v>
      </c>
      <c r="S62" s="470">
        <f t="shared" si="18"/>
        <v>0</v>
      </c>
      <c r="T62" s="481"/>
      <c r="U62" s="470">
        <f t="shared" si="19"/>
        <v>0</v>
      </c>
      <c r="V62" s="470">
        <f t="shared" si="20"/>
        <v>0</v>
      </c>
      <c r="W62" s="470">
        <f t="shared" si="21"/>
        <v>0</v>
      </c>
      <c r="X62" s="470">
        <f t="shared" si="22"/>
        <v>0</v>
      </c>
      <c r="Y62" s="457"/>
      <c r="Z62" s="470">
        <f t="shared" si="23"/>
        <v>0</v>
      </c>
      <c r="AA62" s="470">
        <f t="shared" si="24"/>
        <v>0</v>
      </c>
      <c r="AB62" s="470">
        <f t="shared" si="25"/>
        <v>0</v>
      </c>
      <c r="AC62" s="470">
        <f t="shared" si="26"/>
        <v>0</v>
      </c>
      <c r="AE62" s="470">
        <f t="shared" si="27"/>
        <v>0</v>
      </c>
      <c r="AG62" s="475">
        <f t="shared" si="28"/>
        <v>0</v>
      </c>
      <c r="AH62" s="475">
        <f t="shared" si="29"/>
        <v>0</v>
      </c>
      <c r="AI62" s="475">
        <f t="shared" si="30"/>
        <v>0</v>
      </c>
      <c r="AJ62" s="475">
        <f t="shared" si="31"/>
        <v>0</v>
      </c>
      <c r="AL62" s="470">
        <f>BasePop.!M67*BasePop.!Q67</f>
        <v>0</v>
      </c>
      <c r="AM62" s="457"/>
      <c r="AN62" s="536"/>
      <c r="AO62" s="470">
        <f t="shared" si="32"/>
        <v>0</v>
      </c>
      <c r="AP62" s="457"/>
      <c r="AQ62" s="470">
        <f t="shared" si="48"/>
        <v>0</v>
      </c>
      <c r="AR62" s="457"/>
      <c r="AS62" s="470">
        <f t="shared" si="34"/>
        <v>0</v>
      </c>
      <c r="AT62" s="470">
        <f t="shared" si="35"/>
        <v>0</v>
      </c>
      <c r="AU62" s="470">
        <f t="shared" si="36"/>
        <v>0</v>
      </c>
      <c r="AV62" s="470">
        <f t="shared" si="37"/>
        <v>0</v>
      </c>
      <c r="AW62" s="470">
        <f t="shared" si="38"/>
        <v>0</v>
      </c>
      <c r="AX62" s="470">
        <f t="shared" si="39"/>
        <v>0</v>
      </c>
      <c r="AY62" s="457"/>
      <c r="AZ62" s="470">
        <f t="shared" si="40"/>
        <v>0</v>
      </c>
      <c r="BA62" s="470">
        <f t="shared" si="41"/>
        <v>0</v>
      </c>
      <c r="BB62" s="470">
        <f t="shared" si="42"/>
        <v>0</v>
      </c>
      <c r="BC62" s="470">
        <f t="shared" si="43"/>
        <v>0</v>
      </c>
      <c r="BE62" s="475">
        <f t="shared" si="44"/>
        <v>0</v>
      </c>
      <c r="BF62" s="475">
        <f t="shared" si="45"/>
        <v>0</v>
      </c>
      <c r="BG62" s="475">
        <f t="shared" si="46"/>
        <v>0</v>
      </c>
    </row>
    <row r="63" spans="2:59" x14ac:dyDescent="0.2">
      <c r="B63" s="477" t="str">
        <f>IF(BasePop.!B68="","",BasePop.!B68)</f>
        <v/>
      </c>
      <c r="C63" s="453"/>
      <c r="E63" s="470">
        <f>BasePop.!N68*BasePop.!Q68</f>
        <v>0</v>
      </c>
      <c r="F63" s="457"/>
      <c r="G63" s="536"/>
      <c r="H63" s="470">
        <f t="shared" si="47"/>
        <v>0</v>
      </c>
      <c r="I63" s="457"/>
      <c r="J63" s="470">
        <f t="shared" si="14"/>
        <v>0</v>
      </c>
      <c r="K63" s="457"/>
      <c r="L63" s="470">
        <f t="shared" si="77"/>
        <v>0</v>
      </c>
      <c r="M63" s="470">
        <f t="shared" si="15"/>
        <v>0</v>
      </c>
      <c r="N63" s="481"/>
      <c r="O63" s="470">
        <f t="shared" si="16"/>
        <v>0</v>
      </c>
      <c r="P63" s="709"/>
      <c r="Q63" s="481"/>
      <c r="R63" s="470">
        <f t="shared" si="17"/>
        <v>0</v>
      </c>
      <c r="S63" s="470">
        <f t="shared" si="18"/>
        <v>0</v>
      </c>
      <c r="T63" s="481"/>
      <c r="U63" s="470">
        <f t="shared" si="19"/>
        <v>0</v>
      </c>
      <c r="V63" s="470">
        <f t="shared" si="20"/>
        <v>0</v>
      </c>
      <c r="W63" s="470">
        <f t="shared" si="21"/>
        <v>0</v>
      </c>
      <c r="X63" s="470">
        <f t="shared" si="22"/>
        <v>0</v>
      </c>
      <c r="Y63" s="457"/>
      <c r="Z63" s="470">
        <f t="shared" si="23"/>
        <v>0</v>
      </c>
      <c r="AA63" s="470">
        <f t="shared" si="24"/>
        <v>0</v>
      </c>
      <c r="AB63" s="470">
        <f t="shared" si="25"/>
        <v>0</v>
      </c>
      <c r="AC63" s="470">
        <f t="shared" si="26"/>
        <v>0</v>
      </c>
      <c r="AE63" s="470">
        <f t="shared" si="27"/>
        <v>0</v>
      </c>
      <c r="AG63" s="475">
        <f t="shared" si="28"/>
        <v>0</v>
      </c>
      <c r="AH63" s="475">
        <f t="shared" si="29"/>
        <v>0</v>
      </c>
      <c r="AI63" s="475">
        <f t="shared" si="30"/>
        <v>0</v>
      </c>
      <c r="AJ63" s="475">
        <f t="shared" si="31"/>
        <v>0</v>
      </c>
      <c r="AL63" s="470">
        <f>BasePop.!M68*BasePop.!Q68</f>
        <v>0</v>
      </c>
      <c r="AM63" s="457"/>
      <c r="AN63" s="536"/>
      <c r="AO63" s="470">
        <f t="shared" si="32"/>
        <v>0</v>
      </c>
      <c r="AP63" s="457"/>
      <c r="AQ63" s="470">
        <f t="shared" si="48"/>
        <v>0</v>
      </c>
      <c r="AR63" s="457"/>
      <c r="AS63" s="470">
        <f t="shared" si="34"/>
        <v>0</v>
      </c>
      <c r="AT63" s="470">
        <f t="shared" si="35"/>
        <v>0</v>
      </c>
      <c r="AU63" s="470">
        <f t="shared" si="36"/>
        <v>0</v>
      </c>
      <c r="AV63" s="470">
        <f t="shared" si="37"/>
        <v>0</v>
      </c>
      <c r="AW63" s="470">
        <f t="shared" si="38"/>
        <v>0</v>
      </c>
      <c r="AX63" s="470">
        <f t="shared" si="39"/>
        <v>0</v>
      </c>
      <c r="AY63" s="457"/>
      <c r="AZ63" s="470">
        <f t="shared" si="40"/>
        <v>0</v>
      </c>
      <c r="BA63" s="470">
        <f t="shared" si="41"/>
        <v>0</v>
      </c>
      <c r="BB63" s="470">
        <f t="shared" si="42"/>
        <v>0</v>
      </c>
      <c r="BC63" s="470">
        <f t="shared" si="43"/>
        <v>0</v>
      </c>
      <c r="BE63" s="475">
        <f t="shared" si="44"/>
        <v>0</v>
      </c>
      <c r="BF63" s="475">
        <f t="shared" si="45"/>
        <v>0</v>
      </c>
      <c r="BG63" s="475">
        <f t="shared" si="46"/>
        <v>0</v>
      </c>
    </row>
    <row r="64" spans="2:59" x14ac:dyDescent="0.2">
      <c r="B64" s="477" t="str">
        <f>IF(BasePop.!B69="","",BasePop.!B69)</f>
        <v/>
      </c>
      <c r="C64" s="453"/>
      <c r="E64" s="470">
        <f>BasePop.!N69*BasePop.!Q69</f>
        <v>0</v>
      </c>
      <c r="F64" s="457"/>
      <c r="G64" s="536"/>
      <c r="H64" s="470">
        <f t="shared" si="13"/>
        <v>0</v>
      </c>
      <c r="I64" s="457"/>
      <c r="J64" s="470">
        <f t="shared" si="14"/>
        <v>0</v>
      </c>
      <c r="K64" s="457"/>
      <c r="L64" s="470">
        <f t="shared" si="77"/>
        <v>0</v>
      </c>
      <c r="M64" s="470">
        <f t="shared" si="15"/>
        <v>0</v>
      </c>
      <c r="N64" s="481"/>
      <c r="O64" s="470">
        <f t="shared" si="16"/>
        <v>0</v>
      </c>
      <c r="P64" s="709"/>
      <c r="Q64" s="481"/>
      <c r="R64" s="470">
        <f t="shared" si="17"/>
        <v>0</v>
      </c>
      <c r="S64" s="470">
        <f t="shared" si="18"/>
        <v>0</v>
      </c>
      <c r="T64" s="481"/>
      <c r="U64" s="470">
        <f t="shared" si="19"/>
        <v>0</v>
      </c>
      <c r="V64" s="470">
        <f t="shared" si="20"/>
        <v>0</v>
      </c>
      <c r="W64" s="470">
        <f t="shared" si="21"/>
        <v>0</v>
      </c>
      <c r="X64" s="470">
        <f t="shared" si="22"/>
        <v>0</v>
      </c>
      <c r="Y64" s="457"/>
      <c r="Z64" s="470">
        <f t="shared" si="23"/>
        <v>0</v>
      </c>
      <c r="AA64" s="470">
        <f t="shared" si="24"/>
        <v>0</v>
      </c>
      <c r="AB64" s="470">
        <f t="shared" si="25"/>
        <v>0</v>
      </c>
      <c r="AC64" s="470">
        <f t="shared" si="26"/>
        <v>0</v>
      </c>
      <c r="AE64" s="470">
        <f t="shared" si="27"/>
        <v>0</v>
      </c>
      <c r="AG64" s="475">
        <f t="shared" si="28"/>
        <v>0</v>
      </c>
      <c r="AH64" s="475">
        <f t="shared" si="29"/>
        <v>0</v>
      </c>
      <c r="AI64" s="475">
        <f t="shared" si="30"/>
        <v>0</v>
      </c>
      <c r="AJ64" s="475">
        <f t="shared" si="31"/>
        <v>0</v>
      </c>
      <c r="AL64" s="470">
        <f>BasePop.!M69*BasePop.!Q69</f>
        <v>0</v>
      </c>
      <c r="AM64" s="457"/>
      <c r="AN64" s="536"/>
      <c r="AO64" s="470">
        <f t="shared" si="32"/>
        <v>0</v>
      </c>
      <c r="AP64" s="457"/>
      <c r="AQ64" s="470">
        <f t="shared" si="33"/>
        <v>0</v>
      </c>
      <c r="AR64" s="457"/>
      <c r="AS64" s="470">
        <f t="shared" si="34"/>
        <v>0</v>
      </c>
      <c r="AT64" s="470">
        <f t="shared" si="35"/>
        <v>0</v>
      </c>
      <c r="AU64" s="470">
        <f t="shared" si="36"/>
        <v>0</v>
      </c>
      <c r="AV64" s="470">
        <f t="shared" si="37"/>
        <v>0</v>
      </c>
      <c r="AW64" s="470">
        <f t="shared" si="38"/>
        <v>0</v>
      </c>
      <c r="AX64" s="470">
        <f t="shared" si="39"/>
        <v>0</v>
      </c>
      <c r="AY64" s="457"/>
      <c r="AZ64" s="470">
        <f t="shared" si="40"/>
        <v>0</v>
      </c>
      <c r="BA64" s="470">
        <f t="shared" si="41"/>
        <v>0</v>
      </c>
      <c r="BB64" s="470">
        <f t="shared" si="42"/>
        <v>0</v>
      </c>
      <c r="BC64" s="470">
        <f t="shared" si="43"/>
        <v>0</v>
      </c>
      <c r="BE64" s="475">
        <f t="shared" si="44"/>
        <v>0</v>
      </c>
      <c r="BF64" s="475">
        <f t="shared" si="45"/>
        <v>0</v>
      </c>
      <c r="BG64" s="475">
        <f t="shared" si="46"/>
        <v>0</v>
      </c>
    </row>
    <row r="65" spans="2:50" x14ac:dyDescent="0.2">
      <c r="B65" s="432"/>
      <c r="C65" s="432"/>
      <c r="L65" s="458"/>
      <c r="M65" s="458"/>
      <c r="N65" s="458"/>
      <c r="O65" s="458"/>
      <c r="P65" s="458"/>
      <c r="Q65" s="458"/>
      <c r="R65" s="458"/>
      <c r="S65" s="458"/>
      <c r="T65" s="458"/>
      <c r="U65" s="458"/>
      <c r="V65" s="458"/>
      <c r="W65" s="458"/>
      <c r="X65" s="458"/>
      <c r="AT65" s="458"/>
      <c r="AU65" s="458"/>
      <c r="AV65" s="458"/>
      <c r="AW65" s="458"/>
      <c r="AX65" s="458"/>
    </row>
    <row r="66" spans="2:50" x14ac:dyDescent="0.2">
      <c r="B66" s="432"/>
      <c r="C66" s="432"/>
    </row>
    <row r="67" spans="2:50" x14ac:dyDescent="0.2">
      <c r="B67" s="432"/>
      <c r="C67" s="432"/>
    </row>
    <row r="68" spans="2:50" x14ac:dyDescent="0.2">
      <c r="B68" s="435"/>
      <c r="C68" s="435"/>
    </row>
    <row r="69" spans="2:50" x14ac:dyDescent="0.2">
      <c r="B69" s="436"/>
      <c r="C69" s="436"/>
    </row>
    <row r="70" spans="2:50" ht="15.75" customHeight="1" x14ac:dyDescent="0.2"/>
    <row r="71" spans="2:50" x14ac:dyDescent="0.2">
      <c r="AU71" s="456" t="s">
        <v>349</v>
      </c>
      <c r="AV71" s="456"/>
      <c r="AW71" s="456" t="s">
        <v>452</v>
      </c>
    </row>
    <row r="72" spans="2:50" x14ac:dyDescent="0.2">
      <c r="AU72" s="456"/>
      <c r="AV72" s="456"/>
      <c r="AW72" s="456"/>
    </row>
    <row r="73" spans="2:50" x14ac:dyDescent="0.2">
      <c r="AU73" s="456"/>
      <c r="AV73" s="456"/>
      <c r="AW73" s="456"/>
    </row>
    <row r="74" spans="2:50" x14ac:dyDescent="0.2">
      <c r="AU74" s="456"/>
      <c r="AV74" s="456"/>
      <c r="AW74" s="456"/>
    </row>
    <row r="75" spans="2:50" x14ac:dyDescent="0.2">
      <c r="AU75" s="456"/>
      <c r="AV75" s="456"/>
      <c r="AW75" s="456"/>
    </row>
    <row r="76" spans="2:50" x14ac:dyDescent="0.2">
      <c r="AU76" s="456"/>
      <c r="AV76" s="456"/>
      <c r="AW76" s="456"/>
    </row>
    <row r="77" spans="2:50" x14ac:dyDescent="0.2">
      <c r="AU77" s="456"/>
      <c r="AV77" s="456"/>
      <c r="AW77" s="456"/>
    </row>
    <row r="78" spans="2:50" x14ac:dyDescent="0.2">
      <c r="AU78" s="456"/>
      <c r="AV78" s="456"/>
      <c r="AW78" s="456"/>
    </row>
    <row r="79" spans="2:50" x14ac:dyDescent="0.2">
      <c r="AU79" s="456"/>
      <c r="AV79" s="456"/>
      <c r="AW79" s="456"/>
    </row>
    <row r="80" spans="2:50" x14ac:dyDescent="0.2">
      <c r="AU80" s="456"/>
      <c r="AV80" s="456"/>
      <c r="AW80" s="456"/>
    </row>
    <row r="81" spans="47:49" x14ac:dyDescent="0.2">
      <c r="AU81" s="456"/>
      <c r="AV81" s="456"/>
      <c r="AW81" s="456"/>
    </row>
  </sheetData>
  <mergeCells count="43">
    <mergeCell ref="BG8:BG11"/>
    <mergeCell ref="AL9:AL10"/>
    <mergeCell ref="AC8:AC9"/>
    <mergeCell ref="AE8:AE9"/>
    <mergeCell ref="AG8:AG11"/>
    <mergeCell ref="AH8:AH11"/>
    <mergeCell ref="AI8:AI11"/>
    <mergeCell ref="AJ8:AJ11"/>
    <mergeCell ref="BA8:BA9"/>
    <mergeCell ref="BB8:BB9"/>
    <mergeCell ref="BC8:BC9"/>
    <mergeCell ref="BE8:BE11"/>
    <mergeCell ref="BF8:BF11"/>
    <mergeCell ref="R8:S8"/>
    <mergeCell ref="U8:X8"/>
    <mergeCell ref="P9:P11"/>
    <mergeCell ref="B7:B11"/>
    <mergeCell ref="AZ8:AZ9"/>
    <mergeCell ref="AN10:AO11"/>
    <mergeCell ref="G10:H11"/>
    <mergeCell ref="AS7:AX7"/>
    <mergeCell ref="AL7:AO7"/>
    <mergeCell ref="O8:P8"/>
    <mergeCell ref="AB8:AB9"/>
    <mergeCell ref="L7:X7"/>
    <mergeCell ref="AG7:AJ7"/>
    <mergeCell ref="Z7:AE7"/>
    <mergeCell ref="P15:P64"/>
    <mergeCell ref="AZ7:BC7"/>
    <mergeCell ref="BE7:BG7"/>
    <mergeCell ref="E9:E10"/>
    <mergeCell ref="G8:H8"/>
    <mergeCell ref="L8:M8"/>
    <mergeCell ref="J7:J8"/>
    <mergeCell ref="AT8:AU8"/>
    <mergeCell ref="AS8:AS9"/>
    <mergeCell ref="AV8:AV9"/>
    <mergeCell ref="AW8:AX8"/>
    <mergeCell ref="AQ7:AQ8"/>
    <mergeCell ref="Z8:Z9"/>
    <mergeCell ref="AA8:AA9"/>
    <mergeCell ref="AN8:AO8"/>
    <mergeCell ref="E7:H7"/>
  </mergeCell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5:I13"/>
  <sheetViews>
    <sheetView zoomScale="150" zoomScaleNormal="150" workbookViewId="0">
      <selection activeCell="E12" sqref="E12"/>
    </sheetView>
  </sheetViews>
  <sheetFormatPr defaultRowHeight="15" x14ac:dyDescent="0.25"/>
  <sheetData>
    <row r="5" spans="5:9" x14ac:dyDescent="0.25">
      <c r="F5" s="15" t="s">
        <v>598</v>
      </c>
      <c r="G5">
        <v>2800</v>
      </c>
    </row>
    <row r="8" spans="5:9" x14ac:dyDescent="0.25">
      <c r="F8" s="553">
        <v>6.9000000000000006E-2</v>
      </c>
      <c r="G8" s="553">
        <f>F8*0.4</f>
        <v>2.7600000000000003E-2</v>
      </c>
      <c r="H8">
        <f>$G$5*G8</f>
        <v>77.280000000000015</v>
      </c>
      <c r="I8" t="s">
        <v>599</v>
      </c>
    </row>
    <row r="9" spans="5:9" x14ac:dyDescent="0.25">
      <c r="G9" s="553">
        <f>F8-G8</f>
        <v>4.1400000000000006E-2</v>
      </c>
      <c r="H9">
        <f>$G$5*G9</f>
        <v>115.92000000000002</v>
      </c>
      <c r="I9" t="s">
        <v>600</v>
      </c>
    </row>
    <row r="11" spans="5:9" x14ac:dyDescent="0.25">
      <c r="F11" s="553">
        <v>0.214</v>
      </c>
      <c r="G11">
        <f>G5*F11</f>
        <v>599.19999999999993</v>
      </c>
      <c r="H11">
        <f>H8</f>
        <v>77.280000000000015</v>
      </c>
      <c r="I11" t="s">
        <v>599</v>
      </c>
    </row>
    <row r="12" spans="5:9" x14ac:dyDescent="0.25">
      <c r="E12" s="9">
        <f>F12/F11</f>
        <v>0.87102803738317747</v>
      </c>
      <c r="F12" s="553">
        <f>H12/G5</f>
        <v>0.18639999999999998</v>
      </c>
      <c r="H12">
        <f>G11-H11</f>
        <v>521.91999999999996</v>
      </c>
      <c r="I12" t="s">
        <v>601</v>
      </c>
    </row>
    <row r="13" spans="5:9" x14ac:dyDescent="0.25">
      <c r="F13" s="553">
        <f>F11-F12</f>
        <v>2.7600000000000013E-2</v>
      </c>
    </row>
  </sheetData>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I14"/>
  <sheetViews>
    <sheetView zoomScale="140" zoomScaleNormal="140" workbookViewId="0">
      <selection activeCell="E10" sqref="E10:F10"/>
    </sheetView>
  </sheetViews>
  <sheetFormatPr defaultRowHeight="15" x14ac:dyDescent="0.25"/>
  <cols>
    <col min="1" max="1" width="2.140625" style="52" customWidth="1"/>
    <col min="2" max="2" width="30.7109375" style="52" customWidth="1"/>
    <col min="3" max="3" width="6.7109375" style="52" customWidth="1"/>
    <col min="4" max="4" width="15.7109375" style="52" customWidth="1"/>
    <col min="5" max="5" width="9.140625" style="52"/>
    <col min="6" max="6" width="15.7109375" style="12" customWidth="1"/>
    <col min="7" max="16384" width="9.140625" style="52"/>
  </cols>
  <sheetData>
    <row r="3" spans="2:9" x14ac:dyDescent="0.25">
      <c r="I3" s="52" t="s">
        <v>510</v>
      </c>
    </row>
    <row r="4" spans="2:9" x14ac:dyDescent="0.25">
      <c r="B4" s="52" t="s">
        <v>503</v>
      </c>
      <c r="I4" s="52" t="s">
        <v>511</v>
      </c>
    </row>
    <row r="7" spans="2:9" x14ac:dyDescent="0.25">
      <c r="B7" s="12" t="s">
        <v>512</v>
      </c>
      <c r="C7" s="498" t="s">
        <v>505</v>
      </c>
      <c r="D7" s="722" t="s">
        <v>504</v>
      </c>
    </row>
    <row r="8" spans="2:9" x14ac:dyDescent="0.25">
      <c r="D8" s="722"/>
      <c r="E8" s="498" t="s">
        <v>505</v>
      </c>
      <c r="F8" s="12" t="s">
        <v>506</v>
      </c>
    </row>
    <row r="9" spans="2:9" x14ac:dyDescent="0.25">
      <c r="B9" s="12" t="s">
        <v>508</v>
      </c>
      <c r="C9" s="498" t="s">
        <v>505</v>
      </c>
      <c r="D9" s="722"/>
    </row>
    <row r="10" spans="2:9" x14ac:dyDescent="0.25">
      <c r="D10" s="722"/>
      <c r="E10" s="498" t="s">
        <v>505</v>
      </c>
      <c r="F10" s="12" t="s">
        <v>507</v>
      </c>
    </row>
    <row r="11" spans="2:9" x14ac:dyDescent="0.25">
      <c r="B11" s="12" t="s">
        <v>509</v>
      </c>
      <c r="C11" s="498" t="s">
        <v>505</v>
      </c>
      <c r="D11" s="722"/>
    </row>
    <row r="14" spans="2:9" x14ac:dyDescent="0.25">
      <c r="B14" s="499" t="s">
        <v>512</v>
      </c>
      <c r="C14" s="499"/>
    </row>
  </sheetData>
  <mergeCells count="1">
    <mergeCell ref="D7:D11"/>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23</vt:i4>
      </vt:variant>
      <vt:variant>
        <vt:lpstr>Intervalos nomeados</vt:lpstr>
      </vt:variant>
      <vt:variant>
        <vt:i4>1</vt:i4>
      </vt:variant>
    </vt:vector>
  </HeadingPairs>
  <TitlesOfParts>
    <vt:vector size="24" baseType="lpstr">
      <vt:lpstr>Plan3</vt:lpstr>
      <vt:lpstr>Apresentação</vt:lpstr>
      <vt:lpstr>Parâmetros</vt:lpstr>
      <vt:lpstr>BasePop.</vt:lpstr>
      <vt:lpstr>APS - Hiper</vt:lpstr>
      <vt:lpstr>AAE Hiper - Progr.</vt:lpstr>
      <vt:lpstr>CA mama e colo</vt:lpstr>
      <vt:lpstr>Planilha2</vt:lpstr>
      <vt:lpstr>Planilha1</vt:lpstr>
      <vt:lpstr>Custo HAS</vt:lpstr>
      <vt:lpstr>DIA</vt:lpstr>
      <vt:lpstr>HIPER</vt:lpstr>
      <vt:lpstr>População residente</vt:lpstr>
      <vt:lpstr>Nascidos vivos 2015</vt:lpstr>
      <vt:lpstr>Crianças 0 a 2 anos</vt:lpstr>
      <vt:lpstr>Mulheres faixa etária 1</vt:lpstr>
      <vt:lpstr>Mulheres faixa etária 2</vt:lpstr>
      <vt:lpstr>CAP INST PRESTADOR</vt:lpstr>
      <vt:lpstr>Atendimento município</vt:lpstr>
      <vt:lpstr>RH UCN</vt:lpstr>
      <vt:lpstr>PLANO DE AÇÃO ASSIST E FINAN</vt:lpstr>
      <vt:lpstr>APS - DM</vt:lpstr>
      <vt:lpstr>AAE DM - programação</vt:lpstr>
      <vt:lpstr>'PLANO DE AÇÃO ASSIST E FINAN'!Area_de_impressao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Cliente</dc:creator>
  <cp:lastModifiedBy>Radija Mary Costa de Melo Lopes</cp:lastModifiedBy>
  <cp:lastPrinted>2017-11-21T13:19:27Z</cp:lastPrinted>
  <dcterms:created xsi:type="dcterms:W3CDTF">2015-12-01T10:09:16Z</dcterms:created>
  <dcterms:modified xsi:type="dcterms:W3CDTF">2019-10-23T19:35:41Z</dcterms:modified>
</cp:coreProperties>
</file>